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2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'10.feladatonként'!$A$1:$C$82</definedName>
    <definedName name="_xlnm.Print_Area" localSheetId="14">'11.EI.FELHASZNÁLÁS'!#REF!</definedName>
    <definedName name="_xlnm.Print_Area" localSheetId="4">'4.pályázat beruh felújít'!$A$1:$C$28</definedName>
    <definedName name="_xlnm.Print_Area" localSheetId="6">'5.tartalékok'!$A$1:$C$22</definedName>
    <definedName name="_xlnm.Print_Area" localSheetId="7">'6.tagi hozzájárulások'!$A$1:$C$47</definedName>
    <definedName name="_xlnm.Print_Area" localSheetId="8">'7.egyéb műk.felhalm. bevétel'!$A$1:$C$19</definedName>
    <definedName name="_xlnm.Print_Area" localSheetId="10">'8.MÉRLEG BEVÉTEL'!$A$1:$C$43</definedName>
    <definedName name="_xlnm.Print_Area" localSheetId="11">'9.MÉRLEG KIADÁS'!$A$1:$D$38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<sst xmlns="http://schemas.openxmlformats.org/spreadsheetml/2006/main" count="708" uniqueCount="338">
  <si>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</si>
  <si>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</si>
  <si>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</si>
  <si>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</si>
  <si>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</si>
  <si>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</si>
  <si>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</si>
  <si>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</si>
  <si>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</si>
  <si>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</si>
  <si>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</si>
  <si>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</si>
  <si>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</si>
  <si>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</si>
  <si>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</si>
  <si>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</si>
  <si>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</si>
  <si>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</si>
  <si>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</si>
  <si>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</si>
  <si>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</si>
  <si>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</si>
  <si>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</si>
  <si>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</si>
  <si>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</si>
  <si>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</si>
  <si>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</si>
  <si>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</si>
  <si>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</si>
  <si>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</si>
  <si>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</si>
  <si>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</si>
  <si>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</si>
  <si>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</si>
  <si>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</si>
  <si>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</si>
  <si>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</si>
  <si>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</si>
  <si>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</si>
  <si>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</si>
  <si>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</si>
  <si>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</si>
  <si>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</si>
  <si>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</si>
  <si>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</si>
  <si>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</si>
  <si>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</si>
  <si>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</si>
  <si>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</si>
  <si>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</si>
  <si>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</si>
  <si>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</si>
  <si>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</si>
  <si>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</si>
  <si>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</si>
  <si>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</si>
  <si>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</si>
  <si>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</si>
  <si>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</si>
  <si>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</si>
  <si>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</si>
  <si>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</si>
  <si>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</si>
  <si>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</si>
  <si>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</si>
  <si>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</si>
  <si>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</si>
  <si>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</si>
  <si>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</si>
  <si>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</si>
  <si>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</si>
  <si>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</si>
  <si>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</si>
  <si>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</si>
  <si>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</si>
  <si>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</si>
  <si>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</si>
  <si>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</si>
  <si>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</si>
  <si>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</si>
  <si>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</si>
  <si>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</si>
  <si>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</si>
  <si>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</si>
  <si>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</si>
  <si>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</si>
  <si>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</si>
  <si>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</si>
  <si>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</si>
  <si>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</si>
  <si>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</si>
  <si>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</si>
  <si>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</si>
  <si>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</si>
  <si>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</si>
  <si>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</si>
  <si>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</si>
  <si>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</si>
  <si>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</si>
  <si>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</si>
  <si>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</si>
  <si>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</si>
  <si>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</si>
  <si>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</si>
  <si>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</si>
  <si>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</si>
  <si>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</si>
  <si>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</si>
  <si>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</si>
  <si>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</si>
  <si>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</si>
  <si>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</si>
  <si>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</si>
  <si>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</si>
  <si>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</si>
  <si>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</si>
  <si>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</si>
  <si>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</si>
  <si>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</si>
  <si>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</si>
  <si>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</si>
  <si>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</si>
  <si>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</si>
  <si>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</si>
  <si>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</si>
  <si>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</si>
  <si>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</si>
  <si>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</si>
  <si>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</si>
  <si>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</si>
  <si>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</si>
  <si>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</si>
  <si>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</si>
  <si>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</si>
  <si>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</si>
  <si>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</si>
  <si>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</si>
  <si>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</si>
  <si>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</si>
  <si>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</si>
  <si>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</si>
  <si>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</si>
  <si>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</si>
  <si>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</si>
  <si>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</si>
  <si>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</si>
  <si>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</si>
  <si>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</si>
  <si>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</si>
  <si>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</si>
  <si>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</si>
  <si>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</si>
  <si>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</si>
  <si>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</si>
  <si>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</si>
  <si>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</si>
  <si>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</si>
  <si>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</si>
  <si>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</si>
  <si>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</si>
  <si>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</si>
  <si>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</si>
  <si>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</si>
  <si>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</si>
  <si>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</si>
  <si>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</si>
  <si>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</si>
  <si>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</si>
  <si>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</si>
  <si>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</si>
  <si>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</si>
  <si>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</si>
  <si>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</si>
  <si>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</si>
  <si>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</si>
  <si>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</si>
  <si>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</si>
  <si>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</si>
  <si>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</si>
  <si>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</si>
  <si>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</si>
  <si>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</si>
  <si>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</si>
  <si>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</si>
  <si>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</si>
  <si>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</si>
  <si>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</si>
  <si>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</si>
  <si>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</si>
  <si>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</si>
  <si>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</si>
  <si>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</si>
  <si>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</si>
  <si>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</si>
  <si>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</si>
  <si>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</si>
  <si>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</si>
  <si>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</si>
  <si>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</si>
  <si>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</si>
  <si>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</si>
  <si>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</si>
  <si>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</si>
  <si>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</si>
  <si>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</si>
  <si>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</si>
  <si>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</si>
  <si>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</si>
  <si>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</si>
  <si>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</si>
  <si>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</si>
  <si>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</si>
  <si>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</si>
  <si>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</si>
  <si>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</si>
  <si>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</si>
  <si>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</si>
  <si>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</si>
  <si>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</si>
  <si>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</si>
  <si>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</si>
  <si>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</si>
  <si>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</si>
  <si>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</si>
  <si>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</si>
  <si>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</si>
  <si>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</si>
  <si>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</si>
  <si>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</si>
  <si>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</si>
  <si>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</si>
  <si>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</si>
  <si>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</si>
  <si>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</si>
  <si>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</si>
  <si>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</si>
  <si>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</si>
  <si>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</si>
  <si>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</si>
  <si>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</si>
  <si>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</si>
  <si>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</si>
  <si>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</si>
  <si>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</si>
  <si>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</si>
  <si>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</si>
  <si>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</si>
  <si>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</si>
  <si>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</si>
  <si>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</si>
  <si>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</si>
  <si>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</si>
  <si>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</si>
  <si>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</si>
  <si>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</si>
  <si>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</si>
  <si>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</si>
  <si>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</si>
  <si>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</si>
  <si>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</si>
  <si>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</si>
  <si>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</si>
  <si>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</si>
  <si>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</si>
  <si>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</si>
  <si>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</si>
  <si>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</si>
  <si>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</si>
  <si>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</si>
  <si>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</si>
  <si>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</si>
  <si>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</si>
  <si>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</si>
  <si>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</si>
  <si>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</si>
  <si>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</si>
  <si>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</si>
  <si>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</si>
  <si>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</si>
  <si>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</si>
  <si>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>2023. ÉVI  BEVÉTELEI (E Ft)</t>
  </si>
  <si>
    <t>2022 évi mód. ei.</t>
  </si>
  <si>
    <t>2023. évi eredeti ei.</t>
  </si>
  <si>
    <t>2023. ÉVI KIADÁSAI (E Ft)</t>
  </si>
  <si>
    <t xml:space="preserve">2022. ÉVI mód. EI. </t>
  </si>
  <si>
    <t xml:space="preserve">2023. ÉVI eredeti. EI. </t>
  </si>
  <si>
    <t>2023. ÉVI FINANSZÍROZÁSI BEVÉTELEI ÉS KIADÁSAI (E Ft)</t>
  </si>
  <si>
    <t xml:space="preserve">2022. ÉVI MÓD. EI. ÖSSZESEN </t>
  </si>
  <si>
    <t xml:space="preserve">2023. ÉVI  EI. ÖSSZESEN </t>
  </si>
  <si>
    <t>TÁRSULÁS PÁLYÁZATBÓL MEGVALÓSULT  2023. ÉVI BERUHÁZÁSAI ÉS FELÚJÍTÁSAI (E Ft)</t>
  </si>
  <si>
    <t>2022. évi  mód. ei.</t>
  </si>
  <si>
    <t>2023.ÉVI  EI.</t>
  </si>
  <si>
    <t>hitel, kölcsön felvétele, átvállalása 2023. ÉV</t>
  </si>
  <si>
    <t>A fenti előirányzatokból 2023.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</si>
  <si>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2023. ÉVI TARTALÉK ELŐIRÁNYZATAI (E Ft)</t>
  </si>
  <si>
    <t>2022 évi mód.  Ei.</t>
  </si>
  <si>
    <t>2023. eredeti ei.</t>
  </si>
  <si>
    <t>2022.évi mód.  Ei.</t>
  </si>
  <si>
    <t>2023. ÉVI TÁMOGATÁSÉRTÉKŰ BEVÉTELEI  Ft)</t>
  </si>
  <si>
    <t>2023. évi tagi hozzájárulás</t>
  </si>
  <si>
    <t>2014. évi tagi tartozás</t>
  </si>
  <si>
    <t>2021. évi tagi hozzájárulás</t>
  </si>
  <si>
    <t>2022. évi tagi hozzájárulás</t>
  </si>
  <si>
    <t xml:space="preserve">2022. évi  követelés előírása </t>
  </si>
  <si>
    <t xml:space="preserve">2023.évi  követelés előírása </t>
  </si>
  <si>
    <t xml:space="preserve">2022. ÉVI követelés előírása  </t>
  </si>
  <si>
    <t>2023.évi követelés előírása</t>
  </si>
  <si>
    <t>2023. ÉVI EGYÉB MŰKÖDÉSI ÉS   FELHALMOZÁSI CÉLÚ BEVÉTELEI (E Ft)</t>
  </si>
  <si>
    <t>2022.évi mód. ei.</t>
  </si>
  <si>
    <t>2023.évi eredeti ei.</t>
  </si>
  <si>
    <t xml:space="preserve">2022 évi mód. ei. </t>
  </si>
  <si>
    <t xml:space="preserve">2023. évi eredeti ei. </t>
  </si>
  <si>
    <t>2023. ÉVI BEVÉTELI MÉRLEGE (E Ft)</t>
  </si>
  <si>
    <t>2022. évi  mód.ei.</t>
  </si>
  <si>
    <t>2023. ÉVI KIADÁSI MÉRLEGE (E Ft)</t>
  </si>
  <si>
    <t xml:space="preserve">2022.évi mód.ei. </t>
  </si>
  <si>
    <t>2023. ÉVI BEVÉTELI ÉS KIADÁSI ELŐIRÁNYZATAI FELADATOK SZERINT (E Ft)</t>
  </si>
  <si>
    <t>2022. évi mód. Ei.ÖSSZESEN</t>
  </si>
  <si>
    <t>2023. évi  Ei.</t>
  </si>
  <si>
    <t>2022. ÉVI  MÓD. EI. ÖSSZESEN</t>
  </si>
  <si>
    <t xml:space="preserve">2023. évi bevételei  kiemelt előirányzatonként </t>
  </si>
  <si>
    <t xml:space="preserve">2023. évi  kiadásai kiemelt előirányzatonként </t>
  </si>
  <si>
    <t>2023. évi I.mód</t>
  </si>
  <si>
    <t>2023.évi összesen</t>
  </si>
  <si>
    <t>2023. ÉVI I.mód EI.</t>
  </si>
  <si>
    <t>2023. ÉVI összesen EI.</t>
  </si>
  <si>
    <t xml:space="preserve">2023. ÉVI I. MÓD  EI. </t>
  </si>
  <si>
    <t>2023. I.mód. ei.</t>
  </si>
  <si>
    <t>2023. ei. Összesen</t>
  </si>
  <si>
    <t>2023.évi I. mód. ei.</t>
  </si>
  <si>
    <t>2023.évi összesen ei.</t>
  </si>
  <si>
    <t>2023.évi I.mód e.</t>
  </si>
  <si>
    <t>2023.évi ei. Összesen</t>
  </si>
  <si>
    <t>2023.évi I.mód ei,</t>
  </si>
  <si>
    <t>2023. évi összesen ei.</t>
  </si>
  <si>
    <t>2023.évi I.mód Ei.</t>
  </si>
  <si>
    <t>2023.évi Ei.összesen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</si>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</sst>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4" xfId="0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4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5" xfId="57" applyFont="1" applyBorder="1" applyAlignment="1">
      <alignment horizontal="center"/>
      <protection/>
    </xf>
    <xf numFmtId="0" fontId="29" fillId="0" borderId="26" xfId="57" applyFont="1" applyBorder="1">
      <alignment/>
      <protection/>
    </xf>
    <xf numFmtId="0" fontId="33" fillId="0" borderId="25" xfId="57" applyFont="1" applyBorder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29" fillId="0" borderId="28" xfId="57" applyFont="1" applyBorder="1">
      <alignment/>
      <protection/>
    </xf>
    <xf numFmtId="0" fontId="33" fillId="0" borderId="27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6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30" xfId="56" applyFont="1" applyBorder="1">
      <alignment/>
      <protection/>
    </xf>
    <xf numFmtId="3" fontId="29" fillId="0" borderId="29" xfId="57" applyNumberFormat="1" applyFont="1" applyBorder="1">
      <alignment/>
      <protection/>
    </xf>
    <xf numFmtId="3" fontId="33" fillId="0" borderId="25" xfId="57" applyNumberFormat="1" applyFont="1" applyBorder="1" applyAlignment="1">
      <alignment horizontal="center"/>
      <protection/>
    </xf>
    <xf numFmtId="3" fontId="29" fillId="0" borderId="25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 applyAlignment="1">
      <alignment wrapText="1"/>
      <protection/>
    </xf>
    <xf numFmtId="3" fontId="29" fillId="0" borderId="31" xfId="57" applyNumberFormat="1" applyFont="1" applyBorder="1">
      <alignment/>
      <protection/>
    </xf>
    <xf numFmtId="3" fontId="33" fillId="0" borderId="33" xfId="57" applyNumberFormat="1" applyFont="1" applyBorder="1" applyAlignment="1">
      <alignment horizontal="center"/>
      <protection/>
    </xf>
    <xf numFmtId="0" fontId="27" fillId="0" borderId="34" xfId="56" applyFont="1" applyBorder="1">
      <alignment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37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26" xfId="56" applyFont="1" applyBorder="1">
      <alignment/>
      <protection/>
    </xf>
    <xf numFmtId="0" fontId="35" fillId="0" borderId="36" xfId="57" applyFont="1" applyBorder="1" applyAlignment="1">
      <alignment horizontal="justify"/>
      <protection/>
    </xf>
    <xf numFmtId="3" fontId="33" fillId="0" borderId="35" xfId="57" applyNumberFormat="1" applyFont="1" applyFill="1" applyBorder="1" applyAlignment="1">
      <alignment horizontal="center"/>
      <protection/>
    </xf>
    <xf numFmtId="3" fontId="33" fillId="0" borderId="25" xfId="57" applyNumberFormat="1" applyFont="1" applyBorder="1" applyAlignment="1">
      <alignment horizontal="center"/>
      <protection/>
    </xf>
    <xf numFmtId="0" fontId="35" fillId="0" borderId="26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15" fillId="0" borderId="38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164" fontId="13" fillId="0" borderId="39" xfId="0" applyNumberFormat="1" applyFont="1" applyBorder="1" applyAlignment="1">
      <alignment/>
    </xf>
    <xf numFmtId="0" fontId="14" fillId="0" borderId="40" xfId="0" applyFont="1" applyBorder="1" applyAlignment="1">
      <alignment horizontal="center"/>
    </xf>
    <xf numFmtId="0" fontId="11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15" fillId="0" borderId="23" xfId="0" applyFont="1" applyBorder="1" applyAlignment="1">
      <alignment horizontal="center" wrapText="1"/>
    </xf>
    <xf numFmtId="164" fontId="2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5" fillId="0" borderId="14" xfId="0" applyFont="1" applyBorder="1" applyAlignment="1">
      <alignment wrapText="1"/>
    </xf>
    <xf numFmtId="3" fontId="0" fillId="0" borderId="31" xfId="0" applyNumberFormat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1" xfId="0" applyFont="1" applyBorder="1" applyAlignment="1">
      <alignment/>
    </xf>
    <xf numFmtId="181" fontId="0" fillId="0" borderId="10" xfId="40" applyNumberFormat="1" applyFont="1" applyBorder="1" applyAlignment="1">
      <alignment horizontal="right" indent="3"/>
    </xf>
    <xf numFmtId="0" fontId="3" fillId="0" borderId="41" xfId="0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0" borderId="10" xfId="40" applyNumberFormat="1" applyFont="1" applyBorder="1" applyAlignment="1">
      <alignment/>
    </xf>
    <xf numFmtId="174" fontId="24" fillId="0" borderId="32" xfId="55" applyNumberFormat="1" applyFont="1" applyFill="1" applyBorder="1" applyAlignment="1">
      <alignment horizontal="left" vertical="center" wrapText="1"/>
      <protection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174" fontId="18" fillId="0" borderId="42" xfId="55" applyNumberFormat="1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3" fontId="15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3" fillId="0" borderId="31" xfId="0" applyFont="1" applyBorder="1" applyAlignment="1">
      <alignment/>
    </xf>
    <xf numFmtId="3" fontId="23" fillId="0" borderId="31" xfId="0" applyNumberFormat="1" applyFont="1" applyFill="1" applyBorder="1" applyAlignment="1">
      <alignment/>
    </xf>
    <xf numFmtId="0" fontId="26" fillId="0" borderId="37" xfId="0" applyFont="1" applyBorder="1" applyAlignment="1">
      <alignment/>
    </xf>
    <xf numFmtId="181" fontId="0" fillId="0" borderId="44" xfId="40" applyNumberFormat="1" applyFont="1" applyBorder="1" applyAlignment="1">
      <alignment/>
    </xf>
    <xf numFmtId="181" fontId="3" fillId="0" borderId="16" xfId="40" applyNumberFormat="1" applyFont="1" applyBorder="1" applyAlignment="1">
      <alignment/>
    </xf>
    <xf numFmtId="181" fontId="3" fillId="33" borderId="16" xfId="40" applyNumberFormat="1" applyFont="1" applyFill="1" applyBorder="1" applyAlignment="1">
      <alignment/>
    </xf>
    <xf numFmtId="181" fontId="5" fillId="0" borderId="18" xfId="4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0" fontId="5" fillId="12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14" fillId="23" borderId="10" xfId="0" applyFont="1" applyFill="1" applyBorder="1" applyAlignment="1">
      <alignment wrapText="1"/>
    </xf>
    <xf numFmtId="0" fontId="14" fillId="23" borderId="10" xfId="0" applyFont="1" applyFill="1" applyBorder="1" applyAlignment="1">
      <alignment/>
    </xf>
    <xf numFmtId="3" fontId="5" fillId="0" borderId="43" xfId="0" applyNumberFormat="1" applyFont="1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181" fontId="0" fillId="0" borderId="31" xfId="4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3" fillId="0" borderId="27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164" fontId="0" fillId="0" borderId="31" xfId="0" applyNumberFormat="1" applyBorder="1" applyAlignment="1">
      <alignment/>
    </xf>
    <xf numFmtId="164" fontId="13" fillId="0" borderId="43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181" fontId="0" fillId="4" borderId="44" xfId="40" applyNumberFormat="1" applyFont="1" applyFill="1" applyBorder="1" applyAlignment="1">
      <alignment/>
    </xf>
    <xf numFmtId="181" fontId="13" fillId="0" borderId="47" xfId="40" applyNumberFormat="1" applyFont="1" applyBorder="1" applyAlignment="1">
      <alignment/>
    </xf>
    <xf numFmtId="181" fontId="0" fillId="0" borderId="31" xfId="40" applyNumberFormat="1" applyFont="1" applyBorder="1" applyAlignment="1">
      <alignment/>
    </xf>
    <xf numFmtId="181" fontId="0" fillId="4" borderId="31" xfId="40" applyNumberFormat="1" applyFont="1" applyFill="1" applyBorder="1" applyAlignment="1">
      <alignment/>
    </xf>
    <xf numFmtId="181" fontId="3" fillId="0" borderId="31" xfId="40" applyNumberFormat="1" applyFont="1" applyBorder="1" applyAlignment="1">
      <alignment/>
    </xf>
    <xf numFmtId="181" fontId="13" fillId="0" borderId="43" xfId="40" applyNumberFormat="1" applyFont="1" applyBorder="1" applyAlignment="1">
      <alignment/>
    </xf>
    <xf numFmtId="0" fontId="2" fillId="0" borderId="32" xfId="0" applyFont="1" applyBorder="1" applyAlignment="1">
      <alignment horizontal="justify"/>
    </xf>
    <xf numFmtId="174" fontId="12" fillId="0" borderId="32" xfId="55" applyNumberFormat="1" applyFont="1" applyFill="1" applyBorder="1" applyAlignment="1">
      <alignment horizontal="left" vertical="center" wrapText="1"/>
      <protection/>
    </xf>
    <xf numFmtId="0" fontId="5" fillId="0" borderId="32" xfId="0" applyFont="1" applyBorder="1" applyAlignment="1">
      <alignment horizontal="justify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wrapText="1"/>
    </xf>
    <xf numFmtId="0" fontId="14" fillId="0" borderId="42" xfId="0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48" xfId="0" applyBorder="1" applyAlignment="1">
      <alignment/>
    </xf>
    <xf numFmtId="181" fontId="3" fillId="0" borderId="29" xfId="40" applyNumberFormat="1" applyFont="1" applyBorder="1" applyAlignment="1">
      <alignment/>
    </xf>
    <xf numFmtId="0" fontId="15" fillId="0" borderId="35" xfId="0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2" fillId="0" borderId="26" xfId="0" applyFont="1" applyFill="1" applyBorder="1" applyAlignment="1">
      <alignment horizontal="justify"/>
    </xf>
    <xf numFmtId="0" fontId="3" fillId="0" borderId="26" xfId="0" applyFont="1" applyBorder="1" applyAlignment="1">
      <alignment/>
    </xf>
    <xf numFmtId="0" fontId="26" fillId="0" borderId="49" xfId="0" applyFont="1" applyBorder="1" applyAlignment="1">
      <alignment/>
    </xf>
    <xf numFmtId="164" fontId="0" fillId="0" borderId="48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7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164" fontId="15" fillId="37" borderId="16" xfId="0" applyNumberFormat="1" applyFont="1" applyFill="1" applyBorder="1" applyAlignment="1">
      <alignment/>
    </xf>
    <xf numFmtId="164" fontId="15" fillId="37" borderId="32" xfId="0" applyNumberFormat="1" applyFont="1" applyFill="1" applyBorder="1" applyAlignment="1">
      <alignment/>
    </xf>
    <xf numFmtId="0" fontId="36" fillId="38" borderId="10" xfId="0" applyFont="1" applyFill="1" applyBorder="1" applyAlignment="1">
      <alignment horizontal="justify"/>
    </xf>
    <xf numFmtId="0" fontId="0" fillId="38" borderId="0" xfId="0" applyFill="1" applyBorder="1" applyAlignment="1">
      <alignment/>
    </xf>
    <xf numFmtId="164" fontId="26" fillId="38" borderId="16" xfId="0" applyNumberFormat="1" applyFont="1" applyFill="1" applyBorder="1" applyAlignment="1">
      <alignment/>
    </xf>
    <xf numFmtId="164" fontId="26" fillId="38" borderId="32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164" fontId="0" fillId="38" borderId="16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0" fontId="26" fillId="0" borderId="50" xfId="0" applyFont="1" applyBorder="1" applyAlignment="1">
      <alignment/>
    </xf>
    <xf numFmtId="164" fontId="26" fillId="38" borderId="31" xfId="0" applyNumberFormat="1" applyFont="1" applyFill="1" applyBorder="1" applyAlignment="1">
      <alignment/>
    </xf>
    <xf numFmtId="164" fontId="15" fillId="37" borderId="31" xfId="0" applyNumberFormat="1" applyFont="1" applyFill="1" applyBorder="1" applyAlignment="1">
      <alignment/>
    </xf>
    <xf numFmtId="164" fontId="0" fillId="38" borderId="31" xfId="0" applyNumberFormat="1" applyFill="1" applyBorder="1" applyAlignment="1">
      <alignment/>
    </xf>
    <xf numFmtId="0" fontId="15" fillId="0" borderId="46" xfId="0" applyFont="1" applyBorder="1" applyAlignment="1">
      <alignment horizontal="center" wrapText="1"/>
    </xf>
    <xf numFmtId="181" fontId="0" fillId="0" borderId="44" xfId="4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81" fontId="0" fillId="0" borderId="44" xfId="4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33" borderId="44" xfId="0" applyFont="1" applyFill="1" applyBorder="1" applyAlignment="1">
      <alignment/>
    </xf>
    <xf numFmtId="3" fontId="13" fillId="0" borderId="47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/>
    </xf>
    <xf numFmtId="3" fontId="15" fillId="37" borderId="44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/>
    </xf>
    <xf numFmtId="181" fontId="0" fillId="0" borderId="10" xfId="40" applyNumberFormat="1" applyFont="1" applyFill="1" applyBorder="1" applyAlignment="1">
      <alignment/>
    </xf>
    <xf numFmtId="181" fontId="0" fillId="0" borderId="44" xfId="4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38" fillId="0" borderId="10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4" xfId="0" applyFont="1" applyFill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6" xfId="0" applyFont="1" applyFill="1" applyBorder="1" applyAlignment="1">
      <alignment horizontal="justify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26" fillId="0" borderId="52" xfId="0" applyFont="1" applyBorder="1" applyAlignment="1">
      <alignment/>
    </xf>
    <xf numFmtId="164" fontId="0" fillId="0" borderId="44" xfId="0" applyNumberFormat="1" applyBorder="1" applyAlignment="1">
      <alignment/>
    </xf>
    <xf numFmtId="164" fontId="3" fillId="0" borderId="44" xfId="0" applyNumberFormat="1" applyFont="1" applyBorder="1" applyAlignment="1">
      <alignment/>
    </xf>
    <xf numFmtId="164" fontId="13" fillId="0" borderId="47" xfId="0" applyNumberFormat="1" applyFont="1" applyBorder="1" applyAlignment="1">
      <alignment/>
    </xf>
    <xf numFmtId="0" fontId="14" fillId="0" borderId="35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164" fontId="0" fillId="0" borderId="44" xfId="0" applyNumberFormat="1" applyFill="1" applyBorder="1" applyAlignment="1">
      <alignment/>
    </xf>
    <xf numFmtId="0" fontId="5" fillId="38" borderId="12" xfId="0" applyFont="1" applyFill="1" applyBorder="1" applyAlignment="1">
      <alignment wrapText="1"/>
    </xf>
    <xf numFmtId="164" fontId="15" fillId="38" borderId="44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164" fontId="15" fillId="37" borderId="44" xfId="0" applyNumberFormat="1" applyFont="1" applyFill="1" applyBorder="1" applyAlignment="1">
      <alignment/>
    </xf>
    <xf numFmtId="164" fontId="3" fillId="0" borderId="44" xfId="0" applyNumberFormat="1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38" borderId="10" xfId="0" applyNumberFormat="1" applyFont="1" applyFill="1" applyBorder="1" applyAlignment="1">
      <alignment/>
    </xf>
    <xf numFmtId="0" fontId="26" fillId="0" borderId="53" xfId="0" applyFont="1" applyBorder="1" applyAlignment="1">
      <alignment/>
    </xf>
    <xf numFmtId="0" fontId="2" fillId="0" borderId="13" xfId="0" applyFont="1" applyBorder="1" applyAlignment="1">
      <alignment horizontal="justify"/>
    </xf>
    <xf numFmtId="164" fontId="0" fillId="0" borderId="4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15" fillId="38" borderId="16" xfId="0" applyNumberFormat="1" applyFont="1" applyFill="1" applyBorder="1" applyAlignment="1">
      <alignment/>
    </xf>
    <xf numFmtId="181" fontId="3" fillId="0" borderId="32" xfId="40" applyNumberFormat="1" applyFont="1" applyBorder="1" applyAlignment="1">
      <alignment/>
    </xf>
    <xf numFmtId="181" fontId="13" fillId="0" borderId="42" xfId="40" applyNumberFormat="1" applyFont="1" applyBorder="1" applyAlignment="1">
      <alignment/>
    </xf>
    <xf numFmtId="181" fontId="15" fillId="37" borderId="44" xfId="40" applyNumberFormat="1" applyFont="1" applyFill="1" applyBorder="1" applyAlignment="1">
      <alignment/>
    </xf>
    <xf numFmtId="181" fontId="15" fillId="37" borderId="32" xfId="4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3" fontId="3" fillId="39" borderId="10" xfId="0" applyNumberFormat="1" applyFont="1" applyFill="1" applyBorder="1" applyAlignment="1">
      <alignment/>
    </xf>
    <xf numFmtId="181" fontId="0" fillId="39" borderId="44" xfId="40" applyNumberFormat="1" applyFont="1" applyFill="1" applyBorder="1" applyAlignment="1">
      <alignment/>
    </xf>
    <xf numFmtId="181" fontId="15" fillId="37" borderId="31" xfId="40" applyNumberFormat="1" applyFont="1" applyFill="1" applyBorder="1" applyAlignment="1">
      <alignment/>
    </xf>
    <xf numFmtId="181" fontId="0" fillId="39" borderId="31" xfId="40" applyNumberFormat="1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31" xfId="0" applyFill="1" applyBorder="1" applyAlignment="1">
      <alignment/>
    </xf>
    <xf numFmtId="181" fontId="0" fillId="0" borderId="20" xfId="0" applyNumberFormat="1" applyBorder="1" applyAlignment="1">
      <alignment/>
    </xf>
    <xf numFmtId="181" fontId="15" fillId="37" borderId="20" xfId="40" applyNumberFormat="1" applyFont="1" applyFill="1" applyBorder="1" applyAlignment="1">
      <alignment/>
    </xf>
    <xf numFmtId="181" fontId="13" fillId="0" borderId="54" xfId="40" applyNumberFormat="1" applyFont="1" applyBorder="1" applyAlignment="1">
      <alignment/>
    </xf>
    <xf numFmtId="181" fontId="3" fillId="0" borderId="44" xfId="40" applyNumberFormat="1" applyFont="1" applyBorder="1" applyAlignment="1">
      <alignment/>
    </xf>
    <xf numFmtId="181" fontId="3" fillId="33" borderId="44" xfId="40" applyNumberFormat="1" applyFont="1" applyFill="1" applyBorder="1" applyAlignment="1">
      <alignment/>
    </xf>
    <xf numFmtId="181" fontId="5" fillId="0" borderId="47" xfId="40" applyNumberFormat="1" applyFont="1" applyBorder="1" applyAlignment="1">
      <alignment/>
    </xf>
    <xf numFmtId="181" fontId="15" fillId="37" borderId="10" xfId="40" applyNumberFormat="1" applyFont="1" applyFill="1" applyBorder="1" applyAlignment="1">
      <alignment/>
    </xf>
    <xf numFmtId="181" fontId="13" fillId="37" borderId="16" xfId="40" applyNumberFormat="1" applyFont="1" applyFill="1" applyBorder="1" applyAlignment="1">
      <alignment/>
    </xf>
    <xf numFmtId="181" fontId="13" fillId="37" borderId="44" xfId="40" applyNumberFormat="1" applyFont="1" applyFill="1" applyBorder="1" applyAlignment="1">
      <alignment/>
    </xf>
    <xf numFmtId="0" fontId="15" fillId="0" borderId="36" xfId="0" applyFont="1" applyBorder="1" applyAlignment="1">
      <alignment wrapText="1"/>
    </xf>
    <xf numFmtId="181" fontId="3" fillId="0" borderId="30" xfId="40" applyNumberFormat="1" applyFont="1" applyBorder="1" applyAlignment="1">
      <alignment/>
    </xf>
    <xf numFmtId="0" fontId="5" fillId="37" borderId="32" xfId="0" applyFont="1" applyFill="1" applyBorder="1" applyAlignment="1">
      <alignment/>
    </xf>
    <xf numFmtId="0" fontId="5" fillId="38" borderId="32" xfId="0" applyFont="1" applyFill="1" applyBorder="1" applyAlignment="1">
      <alignment wrapText="1"/>
    </xf>
    <xf numFmtId="181" fontId="15" fillId="38" borderId="31" xfId="40" applyNumberFormat="1" applyFont="1" applyFill="1" applyBorder="1" applyAlignment="1">
      <alignment/>
    </xf>
    <xf numFmtId="181" fontId="15" fillId="38" borderId="32" xfId="4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181" fontId="3" fillId="0" borderId="31" xfId="40" applyNumberFormat="1" applyFont="1" applyFill="1" applyBorder="1" applyAlignment="1">
      <alignment/>
    </xf>
    <xf numFmtId="181" fontId="3" fillId="0" borderId="32" xfId="40" applyNumberFormat="1" applyFont="1" applyFill="1" applyBorder="1" applyAlignment="1">
      <alignment/>
    </xf>
    <xf numFmtId="0" fontId="5" fillId="12" borderId="12" xfId="0" applyFont="1" applyFill="1" applyBorder="1" applyAlignment="1">
      <alignment wrapText="1"/>
    </xf>
    <xf numFmtId="181" fontId="3" fillId="12" borderId="16" xfId="40" applyNumberFormat="1" applyFont="1" applyFill="1" applyBorder="1" applyAlignment="1">
      <alignment/>
    </xf>
    <xf numFmtId="181" fontId="3" fillId="12" borderId="44" xfId="40" applyNumberFormat="1" applyFont="1" applyFill="1" applyBorder="1" applyAlignment="1">
      <alignment/>
    </xf>
    <xf numFmtId="181" fontId="0" fillId="0" borderId="16" xfId="0" applyNumberFormat="1" applyBorder="1" applyAlignment="1">
      <alignment/>
    </xf>
    <xf numFmtId="181" fontId="15" fillId="38" borderId="20" xfId="40" applyNumberFormat="1" applyFont="1" applyFill="1" applyBorder="1" applyAlignment="1">
      <alignment/>
    </xf>
    <xf numFmtId="0" fontId="0" fillId="0" borderId="29" xfId="0" applyBorder="1" applyAlignment="1">
      <alignment/>
    </xf>
    <xf numFmtId="0" fontId="26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181" fontId="3" fillId="0" borderId="48" xfId="40" applyNumberFormat="1" applyFont="1" applyBorder="1" applyAlignment="1">
      <alignment/>
    </xf>
    <xf numFmtId="181" fontId="3" fillId="0" borderId="58" xfId="40" applyNumberFormat="1" applyFont="1" applyBorder="1" applyAlignment="1">
      <alignment/>
    </xf>
    <xf numFmtId="181" fontId="0" fillId="0" borderId="48" xfId="0" applyNumberFormat="1" applyBorder="1" applyAlignment="1">
      <alignment/>
    </xf>
    <xf numFmtId="0" fontId="15" fillId="0" borderId="52" xfId="0" applyFont="1" applyBorder="1" applyAlignment="1">
      <alignment wrapText="1"/>
    </xf>
    <xf numFmtId="181" fontId="0" fillId="0" borderId="5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13" fillId="0" borderId="0" xfId="0" applyNumberFormat="1" applyFont="1" applyFill="1" applyBorder="1" applyAlignment="1">
      <alignment/>
    </xf>
    <xf numFmtId="181" fontId="3" fillId="0" borderId="10" xfId="40" applyNumberFormat="1" applyFont="1" applyBorder="1" applyAlignment="1">
      <alignment/>
    </xf>
    <xf numFmtId="181" fontId="26" fillId="0" borderId="10" xfId="40" applyNumberFormat="1" applyFont="1" applyBorder="1" applyAlignment="1">
      <alignment/>
    </xf>
    <xf numFmtId="181" fontId="0" fillId="0" borderId="51" xfId="40" applyNumberFormat="1" applyFont="1" applyBorder="1" applyAlignment="1">
      <alignment/>
    </xf>
    <xf numFmtId="181" fontId="0" fillId="12" borderId="10" xfId="40" applyNumberFormat="1" applyFont="1" applyFill="1" applyBorder="1" applyAlignment="1">
      <alignment/>
    </xf>
    <xf numFmtId="181" fontId="3" fillId="12" borderId="10" xfId="40" applyNumberFormat="1" applyFont="1" applyFill="1" applyBorder="1" applyAlignment="1">
      <alignment/>
    </xf>
    <xf numFmtId="181" fontId="15" fillId="36" borderId="10" xfId="40" applyNumberFormat="1" applyFont="1" applyFill="1" applyBorder="1" applyAlignment="1">
      <alignment/>
    </xf>
    <xf numFmtId="181" fontId="22" fillId="36" borderId="10" xfId="40" applyNumberFormat="1" applyFont="1" applyFill="1" applyBorder="1" applyAlignment="1">
      <alignment/>
    </xf>
    <xf numFmtId="181" fontId="13" fillId="23" borderId="10" xfId="40" applyNumberFormat="1" applyFont="1" applyFill="1" applyBorder="1" applyAlignment="1">
      <alignment/>
    </xf>
    <xf numFmtId="181" fontId="3" fillId="32" borderId="10" xfId="40" applyNumberFormat="1" applyFont="1" applyFill="1" applyBorder="1" applyAlignment="1">
      <alignment/>
    </xf>
    <xf numFmtId="181" fontId="3" fillId="34" borderId="10" xfId="40" applyNumberFormat="1" applyFont="1" applyFill="1" applyBorder="1" applyAlignment="1">
      <alignment/>
    </xf>
    <xf numFmtId="181" fontId="3" fillId="4" borderId="10" xfId="40" applyNumberFormat="1" applyFont="1" applyFill="1" applyBorder="1" applyAlignment="1">
      <alignment/>
    </xf>
    <xf numFmtId="181" fontId="3" fillId="33" borderId="10" xfId="40" applyNumberFormat="1" applyFont="1" applyFill="1" applyBorder="1" applyAlignment="1">
      <alignment/>
    </xf>
    <xf numFmtId="181" fontId="15" fillId="10" borderId="10" xfId="40" applyNumberFormat="1" applyFont="1" applyFill="1" applyBorder="1" applyAlignment="1">
      <alignment/>
    </xf>
    <xf numFmtId="181" fontId="15" fillId="0" borderId="10" xfId="40" applyNumberFormat="1" applyFont="1" applyBorder="1" applyAlignment="1">
      <alignment/>
    </xf>
    <xf numFmtId="181" fontId="15" fillId="32" borderId="10" xfId="40" applyNumberFormat="1" applyFont="1" applyFill="1" applyBorder="1" applyAlignment="1">
      <alignment/>
    </xf>
    <xf numFmtId="181" fontId="22" fillId="10" borderId="10" xfId="4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60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40" xfId="0" applyFont="1" applyBorder="1" applyAlignment="1">
      <alignment/>
    </xf>
    <xf numFmtId="0" fontId="0" fillId="0" borderId="32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selection activeCell="I18" sqref="I18"/>
    </sheetView>
  </sheetViews>
  <sheetFormatPr defaultColWidth="9.140625" defaultRowHeight="12.75"/>
  <cols>
    <col min="1" max="1" width="9.28125" style="136" customWidth="1"/>
    <col min="2" max="2" width="88.140625" style="136" customWidth="1"/>
    <col min="3" max="3" width="23.140625" style="136" customWidth="1"/>
    <col min="4" max="4" width="12.00390625" style="138" customWidth="1"/>
    <col min="5" max="5" width="73.8515625" style="136" customWidth="1"/>
    <col min="6" max="6" width="23.57421875" style="136" customWidth="1"/>
    <col min="7" max="8" width="15.57421875" style="136" customWidth="1"/>
    <col min="9" max="9" width="12.8515625" style="136" bestFit="1" customWidth="1"/>
    <col min="10" max="10" width="15.00390625" style="136" customWidth="1"/>
    <col min="11" max="16384" width="9.140625" style="136" customWidth="1"/>
  </cols>
  <sheetData>
    <row r="1" spans="2:6" ht="29.25" customHeight="1">
      <c r="B1" s="426" t="s">
        <v>186</v>
      </c>
      <c r="C1" s="427"/>
      <c r="D1" s="427"/>
      <c r="E1" s="427"/>
      <c r="F1" s="427"/>
    </row>
    <row r="2" spans="2:6" ht="36" customHeight="1">
      <c r="B2" s="426" t="s">
        <v>320</v>
      </c>
      <c r="C2" s="426"/>
      <c r="D2"/>
      <c r="E2" s="426" t="s">
        <v>321</v>
      </c>
      <c r="F2" s="426"/>
    </row>
    <row r="3" ht="16.5" thickBot="1">
      <c r="A3" s="137"/>
    </row>
    <row r="4" spans="1:6" ht="33.75" customHeight="1">
      <c r="A4" s="135"/>
      <c r="B4" s="106" t="s">
        <v>187</v>
      </c>
      <c r="C4" s="135" t="s">
        <v>227</v>
      </c>
      <c r="D4" s="107"/>
      <c r="E4" s="106" t="s">
        <v>188</v>
      </c>
      <c r="F4" s="135" t="s">
        <v>225</v>
      </c>
    </row>
    <row r="5" spans="1:6" ht="19.5" customHeight="1">
      <c r="A5" s="139"/>
      <c r="B5" s="140"/>
      <c r="C5" s="139"/>
      <c r="D5" s="141"/>
      <c r="E5" s="140"/>
      <c r="F5" s="139" t="s">
        <v>226</v>
      </c>
    </row>
    <row r="6" spans="1:8" ht="88.5" customHeight="1" thickBot="1">
      <c r="A6" s="142"/>
      <c r="B6" s="143"/>
      <c r="C6" s="241" t="s">
        <v>189</v>
      </c>
      <c r="D6" s="144"/>
      <c r="E6" s="143"/>
      <c r="F6" s="241" t="s">
        <v>190</v>
      </c>
      <c r="G6" s="145"/>
      <c r="H6" s="145"/>
    </row>
    <row r="7" spans="1:8" ht="24" customHeight="1">
      <c r="A7" s="139"/>
      <c r="B7" s="146" t="s">
        <v>191</v>
      </c>
      <c r="C7" s="242"/>
      <c r="D7" s="141"/>
      <c r="E7" s="147" t="s">
        <v>192</v>
      </c>
      <c r="F7" s="242"/>
      <c r="G7" s="145"/>
      <c r="H7" s="145"/>
    </row>
    <row r="8" spans="1:10" ht="24" customHeight="1">
      <c r="A8" s="148" t="s">
        <v>178</v>
      </c>
      <c r="B8" s="149" t="s">
        <v>193</v>
      </c>
      <c r="C8" s="150">
        <f>'1.bevételek össz'!F8</f>
        <v>116838</v>
      </c>
      <c r="D8" s="151" t="s">
        <v>180</v>
      </c>
      <c r="E8" s="149" t="s">
        <v>194</v>
      </c>
      <c r="F8" s="152">
        <f>'2.kiadások össz'!F5+'2.kiadások össz'!G5</f>
        <v>18690</v>
      </c>
      <c r="G8" s="153"/>
      <c r="H8" s="153"/>
      <c r="I8" s="153"/>
      <c r="J8" s="153"/>
    </row>
    <row r="9" spans="1:10" ht="44.25" customHeight="1">
      <c r="A9" s="154" t="s">
        <v>176</v>
      </c>
      <c r="B9" s="155" t="s">
        <v>195</v>
      </c>
      <c r="C9" s="150"/>
      <c r="D9" s="156" t="s">
        <v>181</v>
      </c>
      <c r="E9" s="157" t="s">
        <v>196</v>
      </c>
      <c r="F9" s="158">
        <f>'2.kiadások össz'!F6+'2.kiadások össz'!G6</f>
        <v>2628</v>
      </c>
      <c r="G9" s="153"/>
      <c r="H9" s="153"/>
      <c r="I9" s="153"/>
      <c r="J9" s="153"/>
    </row>
    <row r="10" spans="1:10" ht="24" customHeight="1">
      <c r="A10" s="148" t="s">
        <v>177</v>
      </c>
      <c r="B10" s="149" t="s">
        <v>197</v>
      </c>
      <c r="C10" s="150">
        <f>'1.bevételek össz'!F6+'1.bevételek össz'!F7+'1.bevételek össz'!F10+'1.bevételek össz'!F11+'1.bevételek össz'!G24</f>
        <v>211069</v>
      </c>
      <c r="D10" s="156" t="s">
        <v>182</v>
      </c>
      <c r="E10" s="155" t="s">
        <v>198</v>
      </c>
      <c r="F10" s="158">
        <f>'2.kiadások össz'!F7+'2.kiadások össz'!F8+'2.kiadások össz'!F10+'2.kiadások össz'!F9+'2.kiadások össz'!F13+'2.kiadások össz'!G8+'2.kiadások össz'!G10+'2.kiadások össz'!G7</f>
        <v>81801</v>
      </c>
      <c r="G10" s="153"/>
      <c r="H10" s="153"/>
      <c r="I10" s="153"/>
      <c r="J10" s="153"/>
    </row>
    <row r="11" spans="1:10" ht="24" customHeight="1">
      <c r="A11" s="154" t="s">
        <v>199</v>
      </c>
      <c r="B11" s="155" t="s">
        <v>200</v>
      </c>
      <c r="C11" s="150"/>
      <c r="D11" s="159" t="s">
        <v>201</v>
      </c>
      <c r="E11" s="160" t="s">
        <v>202</v>
      </c>
      <c r="F11" s="158"/>
      <c r="G11" s="153"/>
      <c r="H11" s="153"/>
      <c r="I11" s="153"/>
      <c r="J11" s="153"/>
    </row>
    <row r="12" spans="1:10" ht="24" customHeight="1" thickBot="1">
      <c r="A12" s="148"/>
      <c r="B12" s="149"/>
      <c r="C12" s="150"/>
      <c r="D12" s="156" t="s">
        <v>203</v>
      </c>
      <c r="E12" s="155" t="s">
        <v>256</v>
      </c>
      <c r="F12" s="150">
        <f>'2.kiadások össz'!F18+'2.kiadások össz'!F19+'2.kiadások össz'!F30</f>
        <v>502013</v>
      </c>
      <c r="G12" s="153"/>
      <c r="H12" s="153"/>
      <c r="I12" s="153"/>
      <c r="J12" s="153"/>
    </row>
    <row r="13" spans="1:10" ht="24" customHeight="1" thickBot="1">
      <c r="A13" s="161"/>
      <c r="B13" s="162" t="s">
        <v>204</v>
      </c>
      <c r="C13" s="163">
        <f>SUM(C8:C12)</f>
        <v>327907</v>
      </c>
      <c r="D13" s="161"/>
      <c r="E13" s="162" t="s">
        <v>205</v>
      </c>
      <c r="F13" s="163">
        <f>SUM(F8:F12)</f>
        <v>605132</v>
      </c>
      <c r="G13" s="153"/>
      <c r="H13" s="153"/>
      <c r="I13" s="153"/>
      <c r="J13" s="153"/>
    </row>
    <row r="14" spans="1:10" s="167" customFormat="1" ht="24" customHeight="1">
      <c r="A14" s="148" t="s">
        <v>179</v>
      </c>
      <c r="B14" s="155" t="s">
        <v>206</v>
      </c>
      <c r="C14" s="150">
        <f>'1.bevételek össz'!F27+'1.bevételek össz'!G39</f>
        <v>1403596</v>
      </c>
      <c r="D14" s="164" t="s">
        <v>184</v>
      </c>
      <c r="E14" s="165" t="s">
        <v>207</v>
      </c>
      <c r="F14" s="166">
        <f>'2.kiadások össz'!F21+'2.kiadások össz'!G21</f>
        <v>775</v>
      </c>
      <c r="G14" s="153"/>
      <c r="H14" s="153"/>
      <c r="I14" s="153"/>
      <c r="J14" s="153"/>
    </row>
    <row r="15" spans="1:10" ht="24" customHeight="1">
      <c r="A15" s="148" t="s">
        <v>208</v>
      </c>
      <c r="B15" s="155" t="s">
        <v>209</v>
      </c>
      <c r="C15" s="150"/>
      <c r="D15" s="168" t="s">
        <v>185</v>
      </c>
      <c r="E15" s="155" t="s">
        <v>210</v>
      </c>
      <c r="F15" s="158"/>
      <c r="G15" s="153"/>
      <c r="H15" s="153"/>
      <c r="I15" s="153"/>
      <c r="J15" s="153"/>
    </row>
    <row r="16" spans="1:10" ht="24" customHeight="1" thickBot="1">
      <c r="A16" s="148" t="s">
        <v>211</v>
      </c>
      <c r="B16" s="155" t="s">
        <v>212</v>
      </c>
      <c r="C16" s="150"/>
      <c r="D16" s="159" t="s">
        <v>213</v>
      </c>
      <c r="E16" s="169" t="s">
        <v>214</v>
      </c>
      <c r="F16" s="152">
        <f>+'2.kiadások össz'!G29</f>
        <v>1125596</v>
      </c>
      <c r="G16" s="153"/>
      <c r="H16" s="153"/>
      <c r="I16" s="153"/>
      <c r="J16" s="153"/>
    </row>
    <row r="17" spans="1:9" ht="24" customHeight="1" thickBot="1">
      <c r="A17" s="161"/>
      <c r="B17" s="162" t="s">
        <v>215</v>
      </c>
      <c r="C17" s="163">
        <f>SUM(C14:C16)</f>
        <v>1403596</v>
      </c>
      <c r="D17" s="161"/>
      <c r="E17" s="170" t="s">
        <v>216</v>
      </c>
      <c r="F17" s="163">
        <f>SUM(F14:F16)</f>
        <v>1126371</v>
      </c>
      <c r="G17" s="153"/>
      <c r="H17" s="153"/>
      <c r="I17" s="153"/>
    </row>
    <row r="18" spans="1:9" ht="24" customHeight="1" thickBot="1">
      <c r="A18" s="171"/>
      <c r="B18" s="170" t="s">
        <v>217</v>
      </c>
      <c r="C18" s="163">
        <f>C13+C17</f>
        <v>1731503</v>
      </c>
      <c r="D18" s="161"/>
      <c r="E18" s="162" t="s">
        <v>218</v>
      </c>
      <c r="F18" s="163">
        <f>SUM(F17,F13)</f>
        <v>1731503</v>
      </c>
      <c r="G18" s="153"/>
      <c r="H18" s="153"/>
      <c r="I18" s="153"/>
    </row>
    <row r="19" spans="1:9" ht="24" customHeight="1" thickBot="1">
      <c r="A19" s="172" t="s">
        <v>219</v>
      </c>
      <c r="B19" s="173" t="s">
        <v>220</v>
      </c>
      <c r="C19" s="152">
        <f>'1.bevételek össz'!F41</f>
        <v>0</v>
      </c>
      <c r="D19" s="174" t="s">
        <v>183</v>
      </c>
      <c r="E19" s="175" t="s">
        <v>221</v>
      </c>
      <c r="F19" s="158">
        <f>'2.kiadások össz'!F32</f>
        <v>0</v>
      </c>
      <c r="G19" s="153"/>
      <c r="H19" s="153"/>
      <c r="I19" s="153"/>
    </row>
    <row r="20" spans="1:9" ht="49.5" customHeight="1" thickBot="1">
      <c r="A20" s="176"/>
      <c r="B20" s="177" t="s">
        <v>222</v>
      </c>
      <c r="C20" s="178">
        <f>SUM(C18:C19)</f>
        <v>1731503</v>
      </c>
      <c r="D20" s="176"/>
      <c r="E20" s="177" t="s">
        <v>223</v>
      </c>
      <c r="F20" s="178">
        <f>SUM(F18:F19)</f>
        <v>1731503</v>
      </c>
      <c r="G20" s="153"/>
      <c r="H20" s="153"/>
      <c r="I20" s="153"/>
    </row>
    <row r="21" spans="4:8" ht="24" customHeight="1">
      <c r="D21" s="179"/>
      <c r="G21" s="180"/>
      <c r="H21" s="180"/>
    </row>
    <row r="22" spans="4:8" ht="24" customHeight="1">
      <c r="D22" s="179"/>
      <c r="G22" s="181"/>
      <c r="H22" s="181"/>
    </row>
    <row r="23" spans="7:8" ht="24" customHeight="1">
      <c r="G23" s="181"/>
      <c r="H23" s="181"/>
    </row>
    <row r="24" ht="24" customHeight="1">
      <c r="D24" s="182"/>
    </row>
    <row r="25" ht="24" customHeight="1">
      <c r="D25" s="183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429" t="s">
        <v>136</v>
      </c>
      <c r="B1" s="431"/>
    </row>
    <row r="2" spans="1:2" ht="15.75">
      <c r="A2" s="429" t="s">
        <v>137</v>
      </c>
      <c r="B2" s="429"/>
    </row>
    <row r="3" spans="1:4" ht="15">
      <c r="A3" s="2"/>
      <c r="B3" s="2"/>
      <c r="C3" s="2"/>
      <c r="D3" s="2"/>
    </row>
    <row r="4" spans="1:4" ht="30.75">
      <c r="A4" s="59" t="s">
        <v>140</v>
      </c>
      <c r="B4" s="46" t="s">
        <v>121</v>
      </c>
      <c r="C4" s="2"/>
      <c r="D4" s="2"/>
    </row>
    <row r="5" spans="1:4" ht="15.75">
      <c r="A5" s="44" t="s">
        <v>93</v>
      </c>
      <c r="B5" s="19"/>
      <c r="C5" s="2"/>
      <c r="D5" s="2"/>
    </row>
    <row r="6" spans="1:4" ht="15.75">
      <c r="A6" s="44" t="s">
        <v>94</v>
      </c>
      <c r="B6" s="19">
        <v>1</v>
      </c>
      <c r="C6" s="2"/>
      <c r="D6" s="2"/>
    </row>
    <row r="7" spans="1:4" ht="15.75">
      <c r="A7" s="44" t="s">
        <v>95</v>
      </c>
      <c r="B7" s="19"/>
      <c r="C7" s="2"/>
      <c r="D7" s="2"/>
    </row>
    <row r="8" spans="1:4" ht="15.75">
      <c r="A8" s="44" t="s">
        <v>96</v>
      </c>
      <c r="B8" s="19"/>
      <c r="C8" s="2"/>
      <c r="D8" s="2"/>
    </row>
    <row r="9" spans="1:4" ht="15.75">
      <c r="A9" s="44" t="s">
        <v>97</v>
      </c>
      <c r="B9" s="19"/>
      <c r="C9" s="2"/>
      <c r="D9" s="2"/>
    </row>
    <row r="10" spans="1:4" ht="15.75">
      <c r="A10" s="44" t="s">
        <v>98</v>
      </c>
      <c r="B10" s="19"/>
      <c r="C10" s="2"/>
      <c r="D10" s="2"/>
    </row>
    <row r="11" spans="1:4" ht="15.75">
      <c r="A11" s="44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9">
      <selection activeCell="H38" sqref="H38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3" width="25.421875" style="0" customWidth="1"/>
    <col min="4" max="4" width="20.140625" style="0" customWidth="1"/>
    <col min="5" max="5" width="23.7109375" style="0" customWidth="1"/>
  </cols>
  <sheetData>
    <row r="1" spans="1:3" ht="15.75" customHeight="1">
      <c r="A1" s="429" t="s">
        <v>136</v>
      </c>
      <c r="B1" s="427"/>
      <c r="C1" s="427"/>
    </row>
    <row r="2" spans="1:3" ht="13.5">
      <c r="A2" s="429" t="s">
        <v>312</v>
      </c>
      <c r="B2" s="427"/>
      <c r="C2" s="427"/>
    </row>
    <row r="3" ht="15.75" thickBot="1">
      <c r="A3" s="2"/>
    </row>
    <row r="4" spans="1:5" ht="18.75" thickBot="1">
      <c r="A4" s="346" t="s">
        <v>140</v>
      </c>
      <c r="B4" s="261" t="s">
        <v>313</v>
      </c>
      <c r="C4" s="342" t="s">
        <v>282</v>
      </c>
      <c r="D4" s="356" t="s">
        <v>331</v>
      </c>
      <c r="E4" s="268" t="s">
        <v>332</v>
      </c>
    </row>
    <row r="5" spans="1:5" ht="15.75">
      <c r="A5" s="357" t="s">
        <v>34</v>
      </c>
      <c r="B5" s="280"/>
      <c r="C5" s="358"/>
      <c r="D5" s="117"/>
      <c r="E5" s="359">
        <f>C5+D5</f>
        <v>0</v>
      </c>
    </row>
    <row r="6" spans="1:5" ht="15.75">
      <c r="A6" s="78" t="s">
        <v>174</v>
      </c>
      <c r="B6" s="91">
        <v>37800</v>
      </c>
      <c r="C6" s="343">
        <v>37800</v>
      </c>
      <c r="D6" s="60"/>
      <c r="E6" s="269">
        <f aca="true" t="shared" si="0" ref="E6:E16">C6+D6</f>
        <v>37800</v>
      </c>
    </row>
    <row r="7" spans="1:5" ht="15.75">
      <c r="A7" s="78" t="s">
        <v>35</v>
      </c>
      <c r="B7" s="91">
        <v>100782</v>
      </c>
      <c r="C7" s="343">
        <v>116838</v>
      </c>
      <c r="D7" s="60"/>
      <c r="E7" s="269">
        <f t="shared" si="0"/>
        <v>116838</v>
      </c>
    </row>
    <row r="8" spans="1:5" ht="15.75">
      <c r="A8" s="78" t="s">
        <v>2</v>
      </c>
      <c r="B8" s="91"/>
      <c r="C8" s="343"/>
      <c r="D8" s="60"/>
      <c r="E8" s="269">
        <f t="shared" si="0"/>
        <v>0</v>
      </c>
    </row>
    <row r="9" spans="1:5" ht="15.75">
      <c r="A9" s="78" t="s">
        <v>246</v>
      </c>
      <c r="B9" s="91">
        <v>140000</v>
      </c>
      <c r="C9" s="343">
        <v>140000</v>
      </c>
      <c r="D9" s="60"/>
      <c r="E9" s="269">
        <f t="shared" si="0"/>
        <v>140000</v>
      </c>
    </row>
    <row r="10" spans="1:5" ht="15.75">
      <c r="A10" s="78" t="s">
        <v>272</v>
      </c>
      <c r="B10" s="91">
        <v>0</v>
      </c>
      <c r="C10" s="343"/>
      <c r="D10" s="60"/>
      <c r="E10" s="269">
        <f t="shared" si="0"/>
        <v>0</v>
      </c>
    </row>
    <row r="11" spans="1:5" ht="15.75">
      <c r="A11" s="124" t="s">
        <v>9</v>
      </c>
      <c r="B11" s="91"/>
      <c r="C11" s="343"/>
      <c r="D11" s="60"/>
      <c r="E11" s="269">
        <f t="shared" si="0"/>
        <v>0</v>
      </c>
    </row>
    <row r="12" spans="1:5" ht="15.75">
      <c r="A12" s="124" t="s">
        <v>10</v>
      </c>
      <c r="B12" s="91"/>
      <c r="C12" s="343"/>
      <c r="D12" s="60"/>
      <c r="E12" s="269">
        <f t="shared" si="0"/>
        <v>0</v>
      </c>
    </row>
    <row r="13" spans="1:5" ht="15.75">
      <c r="A13" s="124" t="s">
        <v>11</v>
      </c>
      <c r="B13" s="91"/>
      <c r="C13" s="343"/>
      <c r="D13" s="60"/>
      <c r="E13" s="269">
        <f t="shared" si="0"/>
        <v>0</v>
      </c>
    </row>
    <row r="14" spans="1:5" ht="47.25">
      <c r="A14" s="78" t="s">
        <v>0</v>
      </c>
      <c r="B14" s="91"/>
      <c r="C14" s="343"/>
      <c r="D14" s="60"/>
      <c r="E14" s="269">
        <f t="shared" si="0"/>
        <v>0</v>
      </c>
    </row>
    <row r="15" spans="1:5" ht="15.75">
      <c r="A15" s="125" t="s">
        <v>4</v>
      </c>
      <c r="B15" s="91"/>
      <c r="C15" s="343"/>
      <c r="D15" s="60"/>
      <c r="E15" s="269">
        <f t="shared" si="0"/>
        <v>0</v>
      </c>
    </row>
    <row r="16" spans="1:5" ht="15.75">
      <c r="A16" s="125" t="s">
        <v>156</v>
      </c>
      <c r="B16" s="91"/>
      <c r="C16" s="343"/>
      <c r="D16" s="60"/>
      <c r="E16" s="269">
        <f t="shared" si="0"/>
        <v>0</v>
      </c>
    </row>
    <row r="17" spans="1:5" ht="15.75">
      <c r="A17" s="349" t="s">
        <v>39</v>
      </c>
      <c r="B17" s="287">
        <f>B5+B6+B7+B8+B9+B10+B11+B12+B13+B14+B15+B16</f>
        <v>278582</v>
      </c>
      <c r="C17" s="350">
        <f>SUM(C5:C16)</f>
        <v>294638</v>
      </c>
      <c r="D17" s="350">
        <f>SUM(D5:D16)</f>
        <v>0</v>
      </c>
      <c r="E17" s="360">
        <f>SUM(E5:E16)</f>
        <v>294638</v>
      </c>
    </row>
    <row r="18" spans="1:5" ht="15.75">
      <c r="A18" s="347" t="s">
        <v>42</v>
      </c>
      <c r="B18" s="348"/>
      <c r="C18" s="348"/>
      <c r="D18" s="211"/>
      <c r="E18" s="91">
        <f>C18+D18</f>
        <v>0</v>
      </c>
    </row>
    <row r="19" spans="1:5" ht="15.75">
      <c r="A19" s="347" t="s">
        <v>43</v>
      </c>
      <c r="B19" s="348"/>
      <c r="C19" s="348"/>
      <c r="D19" s="211"/>
      <c r="E19" s="91">
        <f>C19+D19</f>
        <v>0</v>
      </c>
    </row>
    <row r="20" spans="1:5" ht="15.75">
      <c r="A20" s="127" t="s">
        <v>12</v>
      </c>
      <c r="B20" s="348"/>
      <c r="C20" s="348"/>
      <c r="D20" s="211"/>
      <c r="E20" s="91">
        <f>C20+D20</f>
        <v>0</v>
      </c>
    </row>
    <row r="21" spans="1:5" ht="30" customHeight="1">
      <c r="A21" s="78" t="s">
        <v>168</v>
      </c>
      <c r="B21" s="289">
        <v>44727</v>
      </c>
      <c r="C21" s="348">
        <v>0</v>
      </c>
      <c r="D21" s="211">
        <v>33269</v>
      </c>
      <c r="E21" s="91">
        <f>C21+D21</f>
        <v>33269</v>
      </c>
    </row>
    <row r="22" spans="1:5" ht="30.75" customHeight="1">
      <c r="A22" s="126" t="s">
        <v>175</v>
      </c>
      <c r="B22" s="91">
        <v>0</v>
      </c>
      <c r="C22" s="343"/>
      <c r="D22" s="211"/>
      <c r="E22" s="91">
        <f>C22+D22</f>
        <v>0</v>
      </c>
    </row>
    <row r="23" spans="1:5" ht="27.75" customHeight="1">
      <c r="A23" s="351" t="s">
        <v>6</v>
      </c>
      <c r="B23" s="352">
        <f>B17+B18+B19+B20+B21+B22</f>
        <v>323309</v>
      </c>
      <c r="C23" s="352">
        <f>C17+C21+C22</f>
        <v>294638</v>
      </c>
      <c r="D23" s="352">
        <f>D17+D21+D22</f>
        <v>33269</v>
      </c>
      <c r="E23" s="283">
        <f>E17+E21+E22</f>
        <v>327907</v>
      </c>
    </row>
    <row r="24" spans="1:5" ht="15.75">
      <c r="A24" s="78" t="s">
        <v>122</v>
      </c>
      <c r="B24" s="91">
        <v>0</v>
      </c>
      <c r="C24" s="343"/>
      <c r="D24" s="60"/>
      <c r="E24" s="91">
        <f>C24+D24</f>
        <v>0</v>
      </c>
    </row>
    <row r="25" spans="1:5" ht="15.75">
      <c r="A25" s="78" t="s">
        <v>36</v>
      </c>
      <c r="B25" s="91">
        <v>279524</v>
      </c>
      <c r="C25" s="343">
        <v>277975</v>
      </c>
      <c r="D25" s="60"/>
      <c r="E25" s="91">
        <f aca="true" t="shared" si="1" ref="E25:E31">C25+D25</f>
        <v>277975</v>
      </c>
    </row>
    <row r="26" spans="1:5" ht="15.75">
      <c r="A26" s="78" t="s">
        <v>15</v>
      </c>
      <c r="B26" s="91"/>
      <c r="C26" s="343"/>
      <c r="D26" s="60"/>
      <c r="E26" s="91">
        <f t="shared" si="1"/>
        <v>0</v>
      </c>
    </row>
    <row r="27" spans="1:5" ht="15.75">
      <c r="A27" s="78" t="s">
        <v>92</v>
      </c>
      <c r="B27" s="91"/>
      <c r="C27" s="343"/>
      <c r="D27" s="60"/>
      <c r="E27" s="91">
        <f t="shared" si="1"/>
        <v>0</v>
      </c>
    </row>
    <row r="28" spans="1:5" ht="32.25">
      <c r="A28" s="78" t="s">
        <v>3</v>
      </c>
      <c r="B28" s="91">
        <v>0</v>
      </c>
      <c r="C28" s="344"/>
      <c r="D28" s="60"/>
      <c r="E28" s="91">
        <f t="shared" si="1"/>
        <v>0</v>
      </c>
    </row>
    <row r="29" spans="1:5" ht="32.25">
      <c r="A29" s="78" t="s">
        <v>8</v>
      </c>
      <c r="B29" s="91"/>
      <c r="C29" s="344"/>
      <c r="D29" s="60"/>
      <c r="E29" s="91">
        <f t="shared" si="1"/>
        <v>0</v>
      </c>
    </row>
    <row r="30" spans="1:5" ht="16.5">
      <c r="A30" s="123" t="s">
        <v>1</v>
      </c>
      <c r="B30" s="91"/>
      <c r="C30" s="344"/>
      <c r="D30" s="60"/>
      <c r="E30" s="91">
        <f t="shared" si="1"/>
        <v>0</v>
      </c>
    </row>
    <row r="31" spans="1:5" ht="16.5">
      <c r="A31" s="125" t="s">
        <v>5</v>
      </c>
      <c r="B31" s="91"/>
      <c r="C31" s="344"/>
      <c r="D31" s="60"/>
      <c r="E31" s="91">
        <f t="shared" si="1"/>
        <v>0</v>
      </c>
    </row>
    <row r="32" spans="1:5" ht="15.75">
      <c r="A32" s="349" t="s">
        <v>38</v>
      </c>
      <c r="B32" s="355">
        <f>B24+B25+B26+B27+B28+B29+B30+B31</f>
        <v>279524</v>
      </c>
      <c r="C32" s="350">
        <f>C24+C25+C28+C31</f>
        <v>277975</v>
      </c>
      <c r="D32" s="350">
        <f>D24+D25+D28+D31</f>
        <v>0</v>
      </c>
      <c r="E32" s="360">
        <f>E24+E25+E28+E31</f>
        <v>277975</v>
      </c>
    </row>
    <row r="33" spans="1:5" ht="16.5">
      <c r="A33" s="347" t="s">
        <v>44</v>
      </c>
      <c r="B33" s="289"/>
      <c r="C33" s="353"/>
      <c r="D33" s="211"/>
      <c r="E33" s="91">
        <f>C33+D33</f>
        <v>0</v>
      </c>
    </row>
    <row r="34" spans="1:5" ht="15.75">
      <c r="A34" s="347" t="s">
        <v>45</v>
      </c>
      <c r="B34" s="289"/>
      <c r="C34" s="348"/>
      <c r="D34" s="211"/>
      <c r="E34" s="91">
        <f aca="true" t="shared" si="2" ref="E34:E40">C34+D34</f>
        <v>0</v>
      </c>
    </row>
    <row r="35" spans="1:5" ht="15.75">
      <c r="A35" s="127" t="s">
        <v>13</v>
      </c>
      <c r="B35" s="289"/>
      <c r="C35" s="348"/>
      <c r="D35" s="211"/>
      <c r="E35" s="91">
        <f t="shared" si="2"/>
        <v>0</v>
      </c>
    </row>
    <row r="36" spans="1:5" ht="20.25" customHeight="1">
      <c r="A36" s="78" t="s">
        <v>41</v>
      </c>
      <c r="B36" s="91">
        <v>844450</v>
      </c>
      <c r="C36" s="344"/>
      <c r="D36" s="211">
        <v>1125621</v>
      </c>
      <c r="E36" s="91">
        <f t="shared" si="2"/>
        <v>1125621</v>
      </c>
    </row>
    <row r="37" spans="1:5" ht="20.25" customHeight="1">
      <c r="A37" s="78" t="s">
        <v>245</v>
      </c>
      <c r="B37" s="91"/>
      <c r="C37" s="344"/>
      <c r="D37" s="211"/>
      <c r="E37" s="91">
        <f t="shared" si="2"/>
        <v>0</v>
      </c>
    </row>
    <row r="38" spans="1:5" ht="20.25" customHeight="1">
      <c r="A38" s="78" t="s">
        <v>262</v>
      </c>
      <c r="B38" s="91">
        <v>0</v>
      </c>
      <c r="C38" s="344"/>
      <c r="D38" s="211"/>
      <c r="E38" s="91">
        <f t="shared" si="2"/>
        <v>0</v>
      </c>
    </row>
    <row r="39" spans="1:5" ht="15.75">
      <c r="A39" s="127" t="s">
        <v>14</v>
      </c>
      <c r="B39" s="91"/>
      <c r="C39" s="343"/>
      <c r="D39" s="211"/>
      <c r="E39" s="91">
        <f t="shared" si="2"/>
        <v>0</v>
      </c>
    </row>
    <row r="40" spans="1:5" ht="15.75">
      <c r="A40" s="127" t="s">
        <v>40</v>
      </c>
      <c r="B40" s="91"/>
      <c r="C40" s="343"/>
      <c r="D40" s="60"/>
      <c r="E40" s="91">
        <f t="shared" si="2"/>
        <v>0</v>
      </c>
    </row>
    <row r="41" spans="1:5" ht="30" customHeight="1">
      <c r="A41" s="351" t="s">
        <v>7</v>
      </c>
      <c r="B41" s="354">
        <f>B32+B33+B34+B35+B36+B37+B38+B39+B40</f>
        <v>1123974</v>
      </c>
      <c r="C41" s="352">
        <f>C32+C36+C33+C34+C35+C37+C38+C39+C40</f>
        <v>277975</v>
      </c>
      <c r="D41" s="352">
        <f>D32+D36+D33+D34+D35+D37+D38+D39+D40</f>
        <v>1125621</v>
      </c>
      <c r="E41" s="283">
        <f>E32+E36+E33+E34+E35+E37+E38+E39+E40</f>
        <v>1403596</v>
      </c>
    </row>
    <row r="42" spans="1:5" ht="30.75" customHeight="1" thickBot="1">
      <c r="A42" s="128" t="s">
        <v>46</v>
      </c>
      <c r="B42" s="116">
        <f>B23+B41</f>
        <v>1447283</v>
      </c>
      <c r="C42" s="345">
        <f>C23+C41</f>
        <v>572613</v>
      </c>
      <c r="D42" s="345">
        <f>D23+D41</f>
        <v>1158890</v>
      </c>
      <c r="E42" s="189">
        <f>E23+E41</f>
        <v>1731503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95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4" width="20.28125" style="0" customWidth="1"/>
    <col min="5" max="5" width="19.7109375" style="0" customWidth="1"/>
    <col min="6" max="6" width="20.8515625" style="0" customWidth="1"/>
  </cols>
  <sheetData>
    <row r="1" spans="1:4" ht="15.75" customHeight="1">
      <c r="A1" s="429" t="s">
        <v>136</v>
      </c>
      <c r="B1" s="427"/>
      <c r="C1" s="427"/>
      <c r="D1" s="427"/>
    </row>
    <row r="2" spans="1:4" ht="13.5">
      <c r="A2" s="429" t="s">
        <v>314</v>
      </c>
      <c r="B2" s="427"/>
      <c r="C2" s="427"/>
      <c r="D2" s="427"/>
    </row>
    <row r="3" ht="13.5" thickBot="1"/>
    <row r="4" spans="1:6" ht="42" customHeight="1">
      <c r="A4" s="73" t="s">
        <v>140</v>
      </c>
      <c r="B4" s="129" t="s">
        <v>143</v>
      </c>
      <c r="C4" s="248" t="s">
        <v>315</v>
      </c>
      <c r="D4" s="224" t="s">
        <v>282</v>
      </c>
      <c r="E4" s="224" t="s">
        <v>333</v>
      </c>
      <c r="F4" s="295" t="s">
        <v>334</v>
      </c>
    </row>
    <row r="5" spans="1:6" ht="16.5">
      <c r="A5" s="126" t="s">
        <v>31</v>
      </c>
      <c r="B5" s="47" t="e">
        <f>SUM('2.kiadások össz'!#REF!)</f>
        <v>#REF!</v>
      </c>
      <c r="C5" s="225">
        <v>20967</v>
      </c>
      <c r="D5" s="251">
        <v>17634</v>
      </c>
      <c r="E5" s="251">
        <v>1056</v>
      </c>
      <c r="F5" s="373">
        <f>D5+E5</f>
        <v>18690</v>
      </c>
    </row>
    <row r="6" spans="1:6" ht="16.5">
      <c r="A6" s="126" t="s">
        <v>27</v>
      </c>
      <c r="B6" s="47" t="e">
        <f>SUM('2.kiadások össz'!#REF!)</f>
        <v>#REF!</v>
      </c>
      <c r="C6" s="225">
        <v>2794</v>
      </c>
      <c r="D6" s="251">
        <v>1994</v>
      </c>
      <c r="E6" s="251">
        <v>634</v>
      </c>
      <c r="F6" s="373">
        <f aca="true" t="shared" si="0" ref="F6:F17">D6+E6</f>
        <v>2628</v>
      </c>
    </row>
    <row r="7" spans="1:6" ht="16.5">
      <c r="A7" s="126" t="s">
        <v>28</v>
      </c>
      <c r="B7" s="47" t="e">
        <f>SUM('2.kiadások össz'!#REF!)</f>
        <v>#REF!</v>
      </c>
      <c r="C7" s="225">
        <v>42700</v>
      </c>
      <c r="D7" s="251">
        <f>6507+38000</f>
        <v>44507</v>
      </c>
      <c r="E7" s="251">
        <v>4737</v>
      </c>
      <c r="F7" s="373">
        <f t="shared" si="0"/>
        <v>49244</v>
      </c>
    </row>
    <row r="8" spans="1:6" ht="32.25">
      <c r="A8" s="126" t="s">
        <v>269</v>
      </c>
      <c r="B8" s="47">
        <v>15848</v>
      </c>
      <c r="C8" s="225">
        <v>17440</v>
      </c>
      <c r="D8" s="251">
        <v>70</v>
      </c>
      <c r="E8" s="251">
        <v>17331</v>
      </c>
      <c r="F8" s="373">
        <f t="shared" si="0"/>
        <v>17401</v>
      </c>
    </row>
    <row r="9" spans="1:6" ht="48">
      <c r="A9" s="126" t="s">
        <v>232</v>
      </c>
      <c r="B9" s="47"/>
      <c r="C9" s="225">
        <v>29516</v>
      </c>
      <c r="D9" s="251">
        <v>4645</v>
      </c>
      <c r="E9" s="251">
        <v>9511</v>
      </c>
      <c r="F9" s="373">
        <f t="shared" si="0"/>
        <v>14156</v>
      </c>
    </row>
    <row r="10" spans="1:6" ht="16.5">
      <c r="A10" s="126" t="s">
        <v>29</v>
      </c>
      <c r="B10" s="47" t="e">
        <f>SUM('2.kiadások össz'!#REF!)</f>
        <v>#REF!</v>
      </c>
      <c r="C10" s="225"/>
      <c r="D10" s="251"/>
      <c r="E10" s="251"/>
      <c r="F10" s="373">
        <f t="shared" si="0"/>
        <v>0</v>
      </c>
    </row>
    <row r="11" spans="1:6" ht="16.5">
      <c r="A11" s="126" t="s">
        <v>30</v>
      </c>
      <c r="B11" s="47" t="e">
        <f>SUM('2.kiadások össz'!#REF!)</f>
        <v>#REF!</v>
      </c>
      <c r="C11" s="225"/>
      <c r="D11" s="251"/>
      <c r="E11" s="251"/>
      <c r="F11" s="373">
        <f t="shared" si="0"/>
        <v>0</v>
      </c>
    </row>
    <row r="12" spans="1:6" ht="16.5">
      <c r="A12" s="123" t="s">
        <v>277</v>
      </c>
      <c r="B12" s="47" t="e">
        <f>SUM('2.kiadások össz'!#REF!)</f>
        <v>#REF!</v>
      </c>
      <c r="C12" s="225">
        <v>1500</v>
      </c>
      <c r="D12" s="251">
        <v>1000</v>
      </c>
      <c r="E12" s="251"/>
      <c r="F12" s="373">
        <f t="shared" si="0"/>
        <v>1000</v>
      </c>
    </row>
    <row r="13" spans="1:6" ht="16.5">
      <c r="A13" s="123" t="s">
        <v>49</v>
      </c>
      <c r="B13" s="47" t="e">
        <f>SUM('2.kiadások össz'!#REF!)</f>
        <v>#REF!</v>
      </c>
      <c r="C13" s="225"/>
      <c r="D13" s="251"/>
      <c r="E13" s="251"/>
      <c r="F13" s="373">
        <f t="shared" si="0"/>
        <v>0</v>
      </c>
    </row>
    <row r="14" spans="1:6" ht="16.5">
      <c r="A14" s="123" t="s">
        <v>50</v>
      </c>
      <c r="B14" s="47" t="e">
        <f>SUM('2.kiadások össz'!#REF!)</f>
        <v>#REF!</v>
      </c>
      <c r="C14" s="225"/>
      <c r="D14" s="251"/>
      <c r="E14" s="251"/>
      <c r="F14" s="373">
        <f t="shared" si="0"/>
        <v>0</v>
      </c>
    </row>
    <row r="15" spans="1:6" ht="32.25">
      <c r="A15" s="123" t="s">
        <v>51</v>
      </c>
      <c r="B15" s="47" t="e">
        <f>SUM('2.kiadások össz'!#REF!)</f>
        <v>#REF!</v>
      </c>
      <c r="C15" s="225"/>
      <c r="D15" s="251"/>
      <c r="E15" s="251"/>
      <c r="F15" s="373">
        <f t="shared" si="0"/>
        <v>0</v>
      </c>
    </row>
    <row r="16" spans="1:6" ht="32.25">
      <c r="A16" s="130" t="s">
        <v>26</v>
      </c>
      <c r="B16" s="47" t="e">
        <f>SUM('2.kiadások össz'!#REF!)</f>
        <v>#REF!</v>
      </c>
      <c r="C16" s="249"/>
      <c r="D16" s="252"/>
      <c r="E16" s="251"/>
      <c r="F16" s="373">
        <f t="shared" si="0"/>
        <v>0</v>
      </c>
    </row>
    <row r="17" spans="1:6" ht="16.5">
      <c r="A17" s="131" t="s">
        <v>16</v>
      </c>
      <c r="B17" s="47" t="e">
        <f>SUM('2.kiadások össz'!#REF!)</f>
        <v>#REF!</v>
      </c>
      <c r="C17" s="225">
        <v>347166</v>
      </c>
      <c r="D17" s="251">
        <v>362013</v>
      </c>
      <c r="E17" s="251"/>
      <c r="F17" s="373">
        <f t="shared" si="0"/>
        <v>362013</v>
      </c>
    </row>
    <row r="18" spans="1:6" ht="16.5">
      <c r="A18" s="131" t="s">
        <v>17</v>
      </c>
      <c r="B18" s="47" t="e">
        <f>SUM('2.kiadások össz'!#REF!)</f>
        <v>#REF!</v>
      </c>
      <c r="C18" s="225">
        <v>140000</v>
      </c>
      <c r="D18" s="251">
        <v>140000</v>
      </c>
      <c r="E18" s="251"/>
      <c r="F18" s="373">
        <f>D18+E18</f>
        <v>140000</v>
      </c>
    </row>
    <row r="19" spans="1:6" ht="24.75" customHeight="1">
      <c r="A19" s="351" t="s">
        <v>6</v>
      </c>
      <c r="B19" s="310" t="e">
        <f>SUM('2.kiadások össz'!#REF!)</f>
        <v>#REF!</v>
      </c>
      <c r="C19" s="363">
        <f>SUM(C5:C18)</f>
        <v>602083</v>
      </c>
      <c r="D19" s="369">
        <f>SUM(D5:D18)</f>
        <v>571863</v>
      </c>
      <c r="E19" s="369">
        <f>SUM(E5:E18)</f>
        <v>33269</v>
      </c>
      <c r="F19" s="374">
        <f>SUM(F5:F18)</f>
        <v>605132</v>
      </c>
    </row>
    <row r="20" spans="1:9" ht="20.25" customHeight="1">
      <c r="A20" s="126" t="s">
        <v>240</v>
      </c>
      <c r="B20" s="47" t="e">
        <f>SUM('2.kiadások össz'!#REF!)</f>
        <v>#REF!</v>
      </c>
      <c r="C20" s="225">
        <v>1037</v>
      </c>
      <c r="D20" s="253">
        <v>750</v>
      </c>
      <c r="E20" s="251">
        <v>25</v>
      </c>
      <c r="F20" s="373">
        <f>D20+E20</f>
        <v>775</v>
      </c>
      <c r="I20" s="84"/>
    </row>
    <row r="21" spans="1:9" ht="20.25" customHeight="1">
      <c r="A21" s="126" t="s">
        <v>237</v>
      </c>
      <c r="B21" s="47">
        <v>47857</v>
      </c>
      <c r="C21" s="225">
        <v>0</v>
      </c>
      <c r="D21" s="253"/>
      <c r="E21" s="251"/>
      <c r="F21" s="373">
        <f aca="true" t="shared" si="1" ref="F21:F31">D21+E21</f>
        <v>0</v>
      </c>
      <c r="I21" s="84"/>
    </row>
    <row r="22" spans="1:6" ht="16.5">
      <c r="A22" s="126" t="s">
        <v>19</v>
      </c>
      <c r="B22" s="47" t="e">
        <f>SUM('2.kiadások össz'!#REF!)</f>
        <v>#REF!</v>
      </c>
      <c r="C22" s="225"/>
      <c r="D22" s="251"/>
      <c r="E22" s="251"/>
      <c r="F22" s="373">
        <f t="shared" si="1"/>
        <v>0</v>
      </c>
    </row>
    <row r="23" spans="1:6" ht="16.5">
      <c r="A23" s="126" t="s">
        <v>21</v>
      </c>
      <c r="B23" s="47" t="e">
        <f>SUM('2.kiadások össz'!#REF!)</f>
        <v>#REF!</v>
      </c>
      <c r="C23" s="225"/>
      <c r="D23" s="251"/>
      <c r="E23" s="251"/>
      <c r="F23" s="373">
        <f t="shared" si="1"/>
        <v>0</v>
      </c>
    </row>
    <row r="24" spans="1:6" ht="48">
      <c r="A24" s="123" t="s">
        <v>52</v>
      </c>
      <c r="B24" s="47" t="e">
        <f>SUM('2.kiadások össz'!#REF!)</f>
        <v>#REF!</v>
      </c>
      <c r="C24" s="225">
        <v>0</v>
      </c>
      <c r="D24" s="251"/>
      <c r="E24" s="251"/>
      <c r="F24" s="373">
        <f t="shared" si="1"/>
        <v>0</v>
      </c>
    </row>
    <row r="25" spans="1:6" ht="16.5">
      <c r="A25" s="123" t="s">
        <v>278</v>
      </c>
      <c r="B25" s="47"/>
      <c r="C25" s="225"/>
      <c r="D25" s="251"/>
      <c r="E25" s="251"/>
      <c r="F25" s="373">
        <f t="shared" si="1"/>
        <v>0</v>
      </c>
    </row>
    <row r="26" spans="1:6" ht="16.5">
      <c r="A26" s="123" t="s">
        <v>53</v>
      </c>
      <c r="B26" s="47" t="e">
        <f>SUM('2.kiadások össz'!#REF!)</f>
        <v>#REF!</v>
      </c>
      <c r="C26" s="225"/>
      <c r="D26" s="251"/>
      <c r="E26" s="251"/>
      <c r="F26" s="373">
        <f t="shared" si="1"/>
        <v>0</v>
      </c>
    </row>
    <row r="27" spans="1:6" ht="32.25">
      <c r="A27" s="123" t="s">
        <v>54</v>
      </c>
      <c r="B27" s="47" t="e">
        <f>SUM('2.kiadások össz'!#REF!)</f>
        <v>#REF!</v>
      </c>
      <c r="C27" s="225"/>
      <c r="D27" s="251"/>
      <c r="E27" s="251"/>
      <c r="F27" s="373">
        <f t="shared" si="1"/>
        <v>0</v>
      </c>
    </row>
    <row r="28" spans="1:6" ht="16.5">
      <c r="A28" s="123" t="s">
        <v>55</v>
      </c>
      <c r="B28" s="47" t="e">
        <f>SUM('2.kiadások össz'!#REF!)</f>
        <v>#REF!</v>
      </c>
      <c r="C28" s="225">
        <v>844163</v>
      </c>
      <c r="D28" s="251">
        <v>0</v>
      </c>
      <c r="E28" s="251">
        <v>1125596</v>
      </c>
      <c r="F28" s="373">
        <f t="shared" si="1"/>
        <v>1125596</v>
      </c>
    </row>
    <row r="29" spans="1:6" ht="16.5">
      <c r="A29" s="131" t="s">
        <v>33</v>
      </c>
      <c r="B29" s="47" t="e">
        <f>SUM('2.kiadások össz'!#REF!)</f>
        <v>#REF!</v>
      </c>
      <c r="C29" s="225">
        <v>0</v>
      </c>
      <c r="D29" s="251"/>
      <c r="E29" s="251"/>
      <c r="F29" s="373">
        <f t="shared" si="1"/>
        <v>0</v>
      </c>
    </row>
    <row r="30" spans="1:6" ht="16.5">
      <c r="A30" s="131" t="s">
        <v>32</v>
      </c>
      <c r="B30" s="47" t="e">
        <f>SUM('2.kiadások össz'!#REF!)</f>
        <v>#REF!</v>
      </c>
      <c r="C30" s="225"/>
      <c r="D30" s="251"/>
      <c r="E30" s="251"/>
      <c r="F30" s="373">
        <f t="shared" si="1"/>
        <v>0</v>
      </c>
    </row>
    <row r="31" spans="1:6" ht="16.5">
      <c r="A31" s="131" t="s">
        <v>263</v>
      </c>
      <c r="B31" s="47"/>
      <c r="C31" s="225"/>
      <c r="D31" s="251"/>
      <c r="E31" s="251"/>
      <c r="F31" s="373">
        <f t="shared" si="1"/>
        <v>0</v>
      </c>
    </row>
    <row r="32" spans="1:6" ht="32.25">
      <c r="A32" s="366" t="s">
        <v>25</v>
      </c>
      <c r="B32" s="367" t="e">
        <f>SUM('2.kiadások össz'!#REF!)</f>
        <v>#REF!</v>
      </c>
      <c r="C32" s="368"/>
      <c r="D32" s="370"/>
      <c r="E32" s="372"/>
      <c r="F32" s="371"/>
    </row>
    <row r="33" spans="1:6" ht="16.5">
      <c r="A33" s="132" t="s">
        <v>22</v>
      </c>
      <c r="B33" s="47" t="e">
        <f>SUM('2.kiadások össz'!#REF!)</f>
        <v>#REF!</v>
      </c>
      <c r="C33" s="225"/>
      <c r="D33" s="251"/>
      <c r="E33" s="193"/>
      <c r="F33" s="373">
        <f>D33+E33</f>
        <v>0</v>
      </c>
    </row>
    <row r="34" spans="1:6" ht="16.5">
      <c r="A34" s="132" t="s">
        <v>24</v>
      </c>
      <c r="B34" s="47" t="e">
        <f>SUM('2.kiadások össz'!#REF!)</f>
        <v>#REF!</v>
      </c>
      <c r="C34" s="225"/>
      <c r="D34" s="251"/>
      <c r="E34" s="193"/>
      <c r="F34" s="373">
        <f>D34+E34</f>
        <v>0</v>
      </c>
    </row>
    <row r="35" spans="1:6" ht="16.5">
      <c r="A35" s="132" t="s">
        <v>23</v>
      </c>
      <c r="B35" s="47" t="e">
        <f>SUM('2.kiadások össz'!#REF!)</f>
        <v>#REF!</v>
      </c>
      <c r="C35" s="225"/>
      <c r="D35" s="251"/>
      <c r="E35" s="193"/>
      <c r="F35" s="373">
        <f>D35+E35</f>
        <v>0</v>
      </c>
    </row>
    <row r="36" spans="1:6" ht="24" customHeight="1">
      <c r="A36" s="351" t="s">
        <v>7</v>
      </c>
      <c r="B36" s="365" t="e">
        <f>SUM('2.kiadások össz'!#REF!)</f>
        <v>#REF!</v>
      </c>
      <c r="C36" s="363">
        <f>SUM(C20:C35)</f>
        <v>845200</v>
      </c>
      <c r="D36" s="369">
        <f>SUM(D20:D35)</f>
        <v>750</v>
      </c>
      <c r="E36" s="369">
        <f>SUM(E20:E35)</f>
        <v>1125621</v>
      </c>
      <c r="F36" s="374">
        <f>SUM(F20:F35)</f>
        <v>1126371</v>
      </c>
    </row>
    <row r="37" spans="1:6" ht="36" customHeight="1" thickBot="1">
      <c r="A37" s="133" t="s">
        <v>18</v>
      </c>
      <c r="B37" s="120" t="e">
        <f>SUM('2.kiadások össz'!#REF!)</f>
        <v>#REF!</v>
      </c>
      <c r="C37" s="250">
        <f>C19+C36</f>
        <v>1447283</v>
      </c>
      <c r="D37" s="254">
        <f>D19+D36</f>
        <v>572613</v>
      </c>
      <c r="E37" s="254">
        <f>E19+E36</f>
        <v>1158890</v>
      </c>
      <c r="F37" s="375">
        <f>F19+F36</f>
        <v>1731503</v>
      </c>
    </row>
    <row r="40" ht="12.75">
      <c r="D40" s="49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429" t="s">
        <v>136</v>
      </c>
      <c r="B1" s="431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5.75">
      <c r="A2" s="429" t="s">
        <v>138</v>
      </c>
      <c r="B2" s="429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5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79"/>
      <c r="Q5" s="79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79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79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79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5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57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58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6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57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58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zoomScalePageLayoutView="0" workbookViewId="0" topLeftCell="A58">
      <selection activeCell="I67" sqref="I67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3" width="19.421875" style="0" customWidth="1"/>
    <col min="4" max="4" width="21.140625" style="0" customWidth="1"/>
    <col min="5" max="5" width="18.8515625" style="0" customWidth="1"/>
  </cols>
  <sheetData>
    <row r="1" spans="1:3" ht="13.5" customHeight="1">
      <c r="A1" s="429" t="s">
        <v>136</v>
      </c>
      <c r="B1" s="427"/>
      <c r="C1" s="427"/>
    </row>
    <row r="2" spans="1:3" ht="13.5" customHeight="1">
      <c r="A2" s="429" t="s">
        <v>316</v>
      </c>
      <c r="B2" s="427"/>
      <c r="C2" s="427"/>
    </row>
    <row r="3" spans="1:3" ht="15.75" thickBot="1">
      <c r="A3" s="2"/>
      <c r="B3" s="2"/>
      <c r="C3" s="2"/>
    </row>
    <row r="4" spans="1:5" ht="13.5" thickBot="1">
      <c r="A4" s="440" t="s">
        <v>140</v>
      </c>
      <c r="B4" s="398"/>
      <c r="C4" s="399"/>
      <c r="D4" s="400"/>
      <c r="E4" s="401"/>
    </row>
    <row r="5" spans="1:5" ht="26.25" thickBot="1">
      <c r="A5" s="441"/>
      <c r="B5" s="216" t="s">
        <v>317</v>
      </c>
      <c r="C5" s="405" t="s">
        <v>318</v>
      </c>
      <c r="D5" s="356" t="s">
        <v>335</v>
      </c>
      <c r="E5" s="268" t="s">
        <v>336</v>
      </c>
    </row>
    <row r="6" spans="1:5" ht="16.5">
      <c r="A6" s="126" t="s">
        <v>31</v>
      </c>
      <c r="B6" s="402">
        <v>20967</v>
      </c>
      <c r="C6" s="403">
        <v>17634</v>
      </c>
      <c r="D6" s="412">
        <v>1056</v>
      </c>
      <c r="E6" s="404">
        <f>C6+D6</f>
        <v>18690</v>
      </c>
    </row>
    <row r="7" spans="1:5" ht="16.5">
      <c r="A7" s="126" t="s">
        <v>27</v>
      </c>
      <c r="B7" s="226">
        <v>2794</v>
      </c>
      <c r="C7" s="376">
        <v>1994</v>
      </c>
      <c r="D7" s="211">
        <v>634</v>
      </c>
      <c r="E7" s="394">
        <f aca="true" t="shared" si="0" ref="E7:E18">C7+D7</f>
        <v>2628</v>
      </c>
    </row>
    <row r="8" spans="1:5" ht="16.5">
      <c r="A8" s="126" t="s">
        <v>28</v>
      </c>
      <c r="B8" s="226">
        <v>42700</v>
      </c>
      <c r="C8" s="376">
        <v>44507</v>
      </c>
      <c r="D8" s="211">
        <v>4737</v>
      </c>
      <c r="E8" s="394">
        <f t="shared" si="0"/>
        <v>49244</v>
      </c>
    </row>
    <row r="9" spans="1:5" ht="45.75" customHeight="1">
      <c r="A9" s="126" t="s">
        <v>169</v>
      </c>
      <c r="B9" s="226">
        <v>17440</v>
      </c>
      <c r="C9" s="376">
        <v>70</v>
      </c>
      <c r="D9" s="211">
        <v>17331</v>
      </c>
      <c r="E9" s="394">
        <f t="shared" si="0"/>
        <v>17401</v>
      </c>
    </row>
    <row r="10" spans="1:5" ht="45.75" customHeight="1">
      <c r="A10" s="126" t="s">
        <v>228</v>
      </c>
      <c r="B10" s="226">
        <v>29516</v>
      </c>
      <c r="C10" s="376">
        <v>4645</v>
      </c>
      <c r="D10" s="211">
        <v>9511</v>
      </c>
      <c r="E10" s="394">
        <f t="shared" si="0"/>
        <v>14156</v>
      </c>
    </row>
    <row r="11" spans="1:5" ht="16.5">
      <c r="A11" s="126" t="s">
        <v>29</v>
      </c>
      <c r="B11" s="226">
        <v>0</v>
      </c>
      <c r="C11" s="376"/>
      <c r="D11" s="211"/>
      <c r="E11" s="394">
        <f t="shared" si="0"/>
        <v>0</v>
      </c>
    </row>
    <row r="12" spans="1:5" ht="16.5">
      <c r="A12" s="126" t="s">
        <v>30</v>
      </c>
      <c r="B12" s="226">
        <v>0</v>
      </c>
      <c r="C12" s="376"/>
      <c r="D12" s="211"/>
      <c r="E12" s="394">
        <f t="shared" si="0"/>
        <v>0</v>
      </c>
    </row>
    <row r="13" spans="1:5" ht="16.5">
      <c r="A13" s="123" t="s">
        <v>277</v>
      </c>
      <c r="B13" s="226">
        <v>1500</v>
      </c>
      <c r="C13" s="376">
        <v>1000</v>
      </c>
      <c r="D13" s="211"/>
      <c r="E13" s="394">
        <f t="shared" si="0"/>
        <v>1000</v>
      </c>
    </row>
    <row r="14" spans="1:5" ht="16.5">
      <c r="A14" s="123" t="s">
        <v>49</v>
      </c>
      <c r="B14" s="226">
        <v>0</v>
      </c>
      <c r="C14" s="376"/>
      <c r="D14" s="211"/>
      <c r="E14" s="394">
        <f t="shared" si="0"/>
        <v>0</v>
      </c>
    </row>
    <row r="15" spans="1:5" ht="32.25">
      <c r="A15" s="123" t="s">
        <v>50</v>
      </c>
      <c r="B15" s="226">
        <v>0</v>
      </c>
      <c r="C15" s="376"/>
      <c r="D15" s="211"/>
      <c r="E15" s="394">
        <f t="shared" si="0"/>
        <v>0</v>
      </c>
    </row>
    <row r="16" spans="1:5" ht="32.25">
      <c r="A16" s="123" t="s">
        <v>51</v>
      </c>
      <c r="B16" s="226"/>
      <c r="C16" s="376"/>
      <c r="D16" s="211"/>
      <c r="E16" s="394">
        <f t="shared" si="0"/>
        <v>0</v>
      </c>
    </row>
    <row r="17" spans="1:5" ht="32.25">
      <c r="A17" s="134" t="s">
        <v>26</v>
      </c>
      <c r="B17" s="227"/>
      <c r="C17" s="377"/>
      <c r="D17" s="211"/>
      <c r="E17" s="394">
        <f t="shared" si="0"/>
        <v>0</v>
      </c>
    </row>
    <row r="18" spans="1:5" ht="16.5">
      <c r="A18" s="131" t="s">
        <v>16</v>
      </c>
      <c r="B18" s="226">
        <v>347166</v>
      </c>
      <c r="C18" s="376">
        <v>362013</v>
      </c>
      <c r="D18" s="211"/>
      <c r="E18" s="394">
        <f t="shared" si="0"/>
        <v>362013</v>
      </c>
    </row>
    <row r="19" spans="1:5" ht="16.5">
      <c r="A19" s="131" t="s">
        <v>17</v>
      </c>
      <c r="B19" s="226">
        <v>140000</v>
      </c>
      <c r="C19" s="376">
        <v>140000</v>
      </c>
      <c r="D19" s="211"/>
      <c r="E19" s="394">
        <f>C19+D19</f>
        <v>140000</v>
      </c>
    </row>
    <row r="20" spans="1:5" ht="15.75">
      <c r="A20" s="351" t="s">
        <v>6</v>
      </c>
      <c r="B20" s="379">
        <f>SUM(B6:B19)</f>
        <v>602083</v>
      </c>
      <c r="C20" s="363">
        <f>SUM(C6:C19)</f>
        <v>571863</v>
      </c>
      <c r="D20" s="363">
        <f>SUM(D6:D19)</f>
        <v>33269</v>
      </c>
      <c r="E20" s="363">
        <f>SUM(E6:E19)</f>
        <v>605132</v>
      </c>
    </row>
    <row r="21" spans="1:5" ht="16.5">
      <c r="A21" s="126" t="s">
        <v>241</v>
      </c>
      <c r="B21" s="226">
        <v>1037</v>
      </c>
      <c r="C21" s="376">
        <v>750</v>
      </c>
      <c r="D21" s="211">
        <v>25</v>
      </c>
      <c r="E21" s="394">
        <f>C21+D21</f>
        <v>775</v>
      </c>
    </row>
    <row r="22" spans="1:5" ht="32.25">
      <c r="A22" s="126" t="s">
        <v>237</v>
      </c>
      <c r="B22" s="226">
        <v>0</v>
      </c>
      <c r="C22" s="376"/>
      <c r="D22" s="211"/>
      <c r="E22" s="394">
        <f aca="true" t="shared" si="1" ref="E22:E36">C22+D22</f>
        <v>0</v>
      </c>
    </row>
    <row r="23" spans="1:5" ht="16.5">
      <c r="A23" s="126" t="s">
        <v>19</v>
      </c>
      <c r="B23" s="226">
        <v>0</v>
      </c>
      <c r="C23" s="376"/>
      <c r="D23" s="211"/>
      <c r="E23" s="394">
        <f t="shared" si="1"/>
        <v>0</v>
      </c>
    </row>
    <row r="24" spans="1:5" ht="16.5">
      <c r="A24" s="126" t="s">
        <v>21</v>
      </c>
      <c r="B24" s="226">
        <v>0</v>
      </c>
      <c r="C24" s="376"/>
      <c r="D24" s="211"/>
      <c r="E24" s="394">
        <f t="shared" si="1"/>
        <v>0</v>
      </c>
    </row>
    <row r="25" spans="1:5" ht="48">
      <c r="A25" s="123" t="s">
        <v>52</v>
      </c>
      <c r="B25" s="226">
        <v>0</v>
      </c>
      <c r="C25" s="376"/>
      <c r="D25" s="211"/>
      <c r="E25" s="394">
        <f t="shared" si="1"/>
        <v>0</v>
      </c>
    </row>
    <row r="26" spans="1:5" ht="16.5">
      <c r="A26" s="123" t="s">
        <v>279</v>
      </c>
      <c r="B26" s="226"/>
      <c r="C26" s="376"/>
      <c r="D26" s="211"/>
      <c r="E26" s="394">
        <f t="shared" si="1"/>
        <v>0</v>
      </c>
    </row>
    <row r="27" spans="1:5" ht="16.5">
      <c r="A27" s="123" t="s">
        <v>53</v>
      </c>
      <c r="B27" s="226">
        <v>0</v>
      </c>
      <c r="C27" s="376"/>
      <c r="D27" s="211"/>
      <c r="E27" s="394">
        <f t="shared" si="1"/>
        <v>0</v>
      </c>
    </row>
    <row r="28" spans="1:5" ht="32.25">
      <c r="A28" s="123" t="s">
        <v>54</v>
      </c>
      <c r="B28" s="226">
        <v>0</v>
      </c>
      <c r="C28" s="376"/>
      <c r="D28" s="211"/>
      <c r="E28" s="394">
        <f t="shared" si="1"/>
        <v>0</v>
      </c>
    </row>
    <row r="29" spans="1:5" ht="32.25">
      <c r="A29" s="123" t="s">
        <v>55</v>
      </c>
      <c r="B29" s="226">
        <v>844163</v>
      </c>
      <c r="C29" s="376"/>
      <c r="D29" s="211">
        <v>1125596</v>
      </c>
      <c r="E29" s="394">
        <f t="shared" si="1"/>
        <v>1125596</v>
      </c>
    </row>
    <row r="30" spans="1:5" ht="16.5">
      <c r="A30" s="131" t="s">
        <v>33</v>
      </c>
      <c r="B30" s="226"/>
      <c r="C30" s="376"/>
      <c r="D30" s="211"/>
      <c r="E30" s="394">
        <f t="shared" si="1"/>
        <v>0</v>
      </c>
    </row>
    <row r="31" spans="1:5" ht="16.5">
      <c r="A31" s="131" t="s">
        <v>32</v>
      </c>
      <c r="B31" s="226"/>
      <c r="C31" s="376"/>
      <c r="D31" s="211"/>
      <c r="E31" s="394">
        <f t="shared" si="1"/>
        <v>0</v>
      </c>
    </row>
    <row r="32" spans="1:5" ht="16.5">
      <c r="A32" s="131" t="s">
        <v>247</v>
      </c>
      <c r="B32" s="226">
        <v>0</v>
      </c>
      <c r="C32" s="376"/>
      <c r="D32" s="211"/>
      <c r="E32" s="394">
        <f t="shared" si="1"/>
        <v>0</v>
      </c>
    </row>
    <row r="33" spans="1:5" ht="32.25">
      <c r="A33" s="391" t="s">
        <v>25</v>
      </c>
      <c r="B33" s="392"/>
      <c r="C33" s="393"/>
      <c r="D33" s="413"/>
      <c r="E33" s="394">
        <f t="shared" si="1"/>
        <v>0</v>
      </c>
    </row>
    <row r="34" spans="1:5" ht="16.5">
      <c r="A34" s="132" t="s">
        <v>22</v>
      </c>
      <c r="B34" s="226"/>
      <c r="C34" s="376"/>
      <c r="D34" s="211"/>
      <c r="E34" s="394">
        <f t="shared" si="1"/>
        <v>0</v>
      </c>
    </row>
    <row r="35" spans="1:5" ht="16.5">
      <c r="A35" s="132" t="s">
        <v>24</v>
      </c>
      <c r="B35" s="226"/>
      <c r="C35" s="376"/>
      <c r="D35" s="211"/>
      <c r="E35" s="394">
        <f t="shared" si="1"/>
        <v>0</v>
      </c>
    </row>
    <row r="36" spans="1:5" ht="16.5">
      <c r="A36" s="132" t="s">
        <v>23</v>
      </c>
      <c r="B36" s="226"/>
      <c r="C36" s="376"/>
      <c r="D36" s="211"/>
      <c r="E36" s="394">
        <f t="shared" si="1"/>
        <v>0</v>
      </c>
    </row>
    <row r="37" spans="1:5" ht="31.5" customHeight="1">
      <c r="A37" s="351" t="s">
        <v>7</v>
      </c>
      <c r="B37" s="380">
        <f>SUM(B21:B36)</f>
        <v>845200</v>
      </c>
      <c r="C37" s="381">
        <f>SUM(C21:C36)</f>
        <v>750</v>
      </c>
      <c r="D37" s="381">
        <f>SUM(D21:D36)</f>
        <v>1125621</v>
      </c>
      <c r="E37" s="381">
        <f>SUM(E21:E36)</f>
        <v>1126371</v>
      </c>
    </row>
    <row r="38" spans="1:5" ht="31.5" customHeight="1" thickBot="1">
      <c r="A38" s="133" t="s">
        <v>18</v>
      </c>
      <c r="B38" s="228">
        <f>B20+B37</f>
        <v>1447283</v>
      </c>
      <c r="C38" s="378">
        <f>C20+C37</f>
        <v>572613</v>
      </c>
      <c r="D38" s="378">
        <f>D20+D37</f>
        <v>1158890</v>
      </c>
      <c r="E38" s="378">
        <f>E20+E37</f>
        <v>1731503</v>
      </c>
    </row>
    <row r="39" spans="1:3" ht="18.75">
      <c r="A39" s="54"/>
      <c r="B39" s="2"/>
      <c r="C39" s="2"/>
    </row>
    <row r="40" spans="1:3" ht="15.75" thickBot="1">
      <c r="A40" s="2"/>
      <c r="B40" s="2"/>
      <c r="C40" s="2"/>
    </row>
    <row r="41" spans="1:5" ht="26.25" thickBot="1">
      <c r="A41" s="438" t="s">
        <v>47</v>
      </c>
      <c r="B41" s="264" t="s">
        <v>319</v>
      </c>
      <c r="C41" s="382" t="s">
        <v>318</v>
      </c>
      <c r="D41" s="261" t="s">
        <v>335</v>
      </c>
      <c r="E41" s="397" t="s">
        <v>336</v>
      </c>
    </row>
    <row r="42" spans="1:5" ht="15">
      <c r="A42" s="439"/>
      <c r="B42" s="263"/>
      <c r="C42" s="383"/>
      <c r="D42" s="396"/>
      <c r="E42" s="406">
        <f>C42+D42</f>
        <v>0</v>
      </c>
    </row>
    <row r="43" spans="1:5" ht="16.5">
      <c r="A43" s="255" t="s">
        <v>34</v>
      </c>
      <c r="B43" s="253"/>
      <c r="C43" s="361"/>
      <c r="D43" s="193"/>
      <c r="E43" s="406">
        <f aca="true" t="shared" si="2" ref="E43:E55">C43+D43</f>
        <v>0</v>
      </c>
    </row>
    <row r="44" spans="1:5" ht="16.5">
      <c r="A44" s="192" t="s">
        <v>123</v>
      </c>
      <c r="B44" s="253"/>
      <c r="C44" s="361"/>
      <c r="D44" s="193"/>
      <c r="E44" s="406">
        <f t="shared" si="2"/>
        <v>0</v>
      </c>
    </row>
    <row r="45" spans="1:5" ht="16.5">
      <c r="A45" s="192" t="s">
        <v>173</v>
      </c>
      <c r="B45" s="253">
        <v>37800</v>
      </c>
      <c r="C45" s="361">
        <v>37800</v>
      </c>
      <c r="D45" s="193"/>
      <c r="E45" s="406">
        <f t="shared" si="2"/>
        <v>37800</v>
      </c>
    </row>
    <row r="46" spans="1:5" ht="16.5">
      <c r="A46" s="192" t="s">
        <v>35</v>
      </c>
      <c r="B46" s="253">
        <v>100782</v>
      </c>
      <c r="C46" s="361">
        <v>116838</v>
      </c>
      <c r="D46" s="193"/>
      <c r="E46" s="406">
        <f t="shared" si="2"/>
        <v>116838</v>
      </c>
    </row>
    <row r="47" spans="1:5" ht="16.5">
      <c r="A47" s="192" t="s">
        <v>2</v>
      </c>
      <c r="B47" s="253">
        <v>0</v>
      </c>
      <c r="C47" s="361"/>
      <c r="D47" s="193"/>
      <c r="E47" s="406">
        <f t="shared" si="2"/>
        <v>0</v>
      </c>
    </row>
    <row r="48" spans="1:5" ht="16.5">
      <c r="A48" s="192" t="s">
        <v>272</v>
      </c>
      <c r="B48" s="253"/>
      <c r="C48" s="361"/>
      <c r="D48" s="193"/>
      <c r="E48" s="406">
        <f t="shared" si="2"/>
        <v>0</v>
      </c>
    </row>
    <row r="49" spans="1:5" ht="16.5">
      <c r="A49" s="192" t="s">
        <v>156</v>
      </c>
      <c r="B49" s="253">
        <v>0</v>
      </c>
      <c r="C49" s="361"/>
      <c r="D49" s="193"/>
      <c r="E49" s="406">
        <f t="shared" si="2"/>
        <v>0</v>
      </c>
    </row>
    <row r="50" spans="1:5" ht="16.5">
      <c r="A50" s="192" t="s">
        <v>244</v>
      </c>
      <c r="B50" s="253">
        <v>140000</v>
      </c>
      <c r="C50" s="361">
        <v>140000</v>
      </c>
      <c r="D50" s="193"/>
      <c r="E50" s="406">
        <f t="shared" si="2"/>
        <v>140000</v>
      </c>
    </row>
    <row r="51" spans="1:5" ht="15.75">
      <c r="A51" s="256" t="s">
        <v>9</v>
      </c>
      <c r="B51" s="253">
        <v>0</v>
      </c>
      <c r="C51" s="361"/>
      <c r="D51" s="193"/>
      <c r="E51" s="406">
        <f t="shared" si="2"/>
        <v>0</v>
      </c>
    </row>
    <row r="52" spans="1:5" ht="15.75">
      <c r="A52" s="256" t="s">
        <v>10</v>
      </c>
      <c r="B52" s="253">
        <v>0</v>
      </c>
      <c r="C52" s="361"/>
      <c r="D52" s="193"/>
      <c r="E52" s="406">
        <f t="shared" si="2"/>
        <v>0</v>
      </c>
    </row>
    <row r="53" spans="1:5" ht="15.75">
      <c r="A53" s="256" t="s">
        <v>11</v>
      </c>
      <c r="B53" s="253">
        <v>0</v>
      </c>
      <c r="C53" s="361"/>
      <c r="D53" s="193"/>
      <c r="E53" s="406">
        <f t="shared" si="2"/>
        <v>0</v>
      </c>
    </row>
    <row r="54" spans="1:5" ht="48">
      <c r="A54" s="192" t="s">
        <v>0</v>
      </c>
      <c r="B54" s="253">
        <v>0</v>
      </c>
      <c r="C54" s="361"/>
      <c r="D54" s="193"/>
      <c r="E54" s="406">
        <f t="shared" si="2"/>
        <v>0</v>
      </c>
    </row>
    <row r="55" spans="1:5" ht="48">
      <c r="A55" s="257" t="s">
        <v>142</v>
      </c>
      <c r="B55" s="253">
        <v>0</v>
      </c>
      <c r="C55" s="361"/>
      <c r="D55" s="193"/>
      <c r="E55" s="406">
        <f t="shared" si="2"/>
        <v>0</v>
      </c>
    </row>
    <row r="56" spans="1:5" ht="15.75">
      <c r="A56" s="385" t="s">
        <v>39</v>
      </c>
      <c r="B56" s="386">
        <f>SUM(B43:B55)</f>
        <v>278582</v>
      </c>
      <c r="C56" s="387">
        <f>C44+C45+C46+C49+C50+C55</f>
        <v>294638</v>
      </c>
      <c r="D56" s="386">
        <f>D44+D45+D46+D49+D50+D55</f>
        <v>0</v>
      </c>
      <c r="E56" s="395">
        <f>E44+E45+E46+E49+E50+E55</f>
        <v>294638</v>
      </c>
    </row>
    <row r="57" spans="1:5" ht="16.5">
      <c r="A57" s="388" t="s">
        <v>42</v>
      </c>
      <c r="B57" s="389"/>
      <c r="C57" s="390"/>
      <c r="D57" s="193"/>
      <c r="E57" s="373">
        <f>C57+D57</f>
        <v>0</v>
      </c>
    </row>
    <row r="58" spans="1:5" ht="16.5">
      <c r="A58" s="388" t="s">
        <v>43</v>
      </c>
      <c r="B58" s="389"/>
      <c r="C58" s="390"/>
      <c r="D58" s="193"/>
      <c r="E58" s="373">
        <f>C58+D58</f>
        <v>0</v>
      </c>
    </row>
    <row r="59" spans="1:5" ht="16.5">
      <c r="A59" s="259" t="s">
        <v>12</v>
      </c>
      <c r="B59" s="389"/>
      <c r="C59" s="390"/>
      <c r="D59" s="193"/>
      <c r="E59" s="373">
        <f>C59+D59</f>
        <v>0</v>
      </c>
    </row>
    <row r="60" spans="1:5" ht="32.25">
      <c r="A60" s="255" t="s">
        <v>37</v>
      </c>
      <c r="B60" s="253">
        <v>44727</v>
      </c>
      <c r="C60" s="361"/>
      <c r="D60" s="251">
        <v>33269</v>
      </c>
      <c r="E60" s="373">
        <f>C60+D60</f>
        <v>33269</v>
      </c>
    </row>
    <row r="61" spans="1:5" ht="15.75">
      <c r="A61" s="384" t="s">
        <v>6</v>
      </c>
      <c r="B61" s="369">
        <f>B56+B57+B58+B59+B60</f>
        <v>323309</v>
      </c>
      <c r="C61" s="364">
        <f>C56+C57+C58+C59+C60</f>
        <v>294638</v>
      </c>
      <c r="D61" s="369">
        <f>D56+D57+D58+D59+D60</f>
        <v>33269</v>
      </c>
      <c r="E61" s="374">
        <f>E56+E57+E58+E59+E60</f>
        <v>327907</v>
      </c>
    </row>
    <row r="62" spans="1:5" ht="16.5">
      <c r="A62" s="192" t="s">
        <v>122</v>
      </c>
      <c r="B62" s="253">
        <v>0</v>
      </c>
      <c r="C62" s="361"/>
      <c r="D62" s="193"/>
      <c r="E62" s="373">
        <f>C62+D62</f>
        <v>0</v>
      </c>
    </row>
    <row r="63" spans="1:5" ht="16.5">
      <c r="A63" s="192" t="s">
        <v>130</v>
      </c>
      <c r="B63" s="253">
        <v>279524</v>
      </c>
      <c r="C63" s="361">
        <v>277975</v>
      </c>
      <c r="D63" s="193"/>
      <c r="E63" s="373">
        <f aca="true" t="shared" si="3" ref="E63:E70">C63+D63</f>
        <v>277975</v>
      </c>
    </row>
    <row r="64" spans="1:5" ht="16.5">
      <c r="A64" s="192" t="s">
        <v>15</v>
      </c>
      <c r="B64" s="253"/>
      <c r="C64" s="361"/>
      <c r="D64" s="193"/>
      <c r="E64" s="373">
        <f t="shared" si="3"/>
        <v>0</v>
      </c>
    </row>
    <row r="65" spans="1:5" ht="16.5">
      <c r="A65" s="192" t="s">
        <v>92</v>
      </c>
      <c r="B65" s="253"/>
      <c r="C65" s="361"/>
      <c r="D65" s="193"/>
      <c r="E65" s="373">
        <f t="shared" si="3"/>
        <v>0</v>
      </c>
    </row>
    <row r="66" spans="1:5" ht="32.25">
      <c r="A66" s="192" t="s">
        <v>3</v>
      </c>
      <c r="B66" s="253">
        <v>0</v>
      </c>
      <c r="C66" s="361"/>
      <c r="D66" s="193"/>
      <c r="E66" s="373">
        <f t="shared" si="3"/>
        <v>0</v>
      </c>
    </row>
    <row r="67" spans="1:5" ht="32.25">
      <c r="A67" s="192" t="s">
        <v>170</v>
      </c>
      <c r="B67" s="253"/>
      <c r="C67" s="361"/>
      <c r="D67" s="193"/>
      <c r="E67" s="373">
        <f t="shared" si="3"/>
        <v>0</v>
      </c>
    </row>
    <row r="68" spans="1:5" ht="32.25">
      <c r="A68" s="192" t="s">
        <v>8</v>
      </c>
      <c r="B68" s="253"/>
      <c r="C68" s="361"/>
      <c r="D68" s="193"/>
      <c r="E68" s="373">
        <f t="shared" si="3"/>
        <v>0</v>
      </c>
    </row>
    <row r="69" spans="1:5" ht="16.5">
      <c r="A69" s="255" t="s">
        <v>1</v>
      </c>
      <c r="B69" s="253"/>
      <c r="C69" s="361"/>
      <c r="D69" s="193"/>
      <c r="E69" s="373">
        <f t="shared" si="3"/>
        <v>0</v>
      </c>
    </row>
    <row r="70" spans="1:5" ht="16.5">
      <c r="A70" s="258" t="s">
        <v>5</v>
      </c>
      <c r="B70" s="253"/>
      <c r="C70" s="361"/>
      <c r="D70" s="193"/>
      <c r="E70" s="373">
        <f t="shared" si="3"/>
        <v>0</v>
      </c>
    </row>
    <row r="71" spans="1:5" ht="15.75">
      <c r="A71" s="385" t="s">
        <v>38</v>
      </c>
      <c r="B71" s="386">
        <f>B62+B63+B66+B70</f>
        <v>279524</v>
      </c>
      <c r="C71" s="387">
        <f>C62+C63+C66+C70</f>
        <v>277975</v>
      </c>
      <c r="D71" s="386">
        <f>D62+D63+D66+D70</f>
        <v>0</v>
      </c>
      <c r="E71" s="395">
        <f>E62+E63+E66+E70</f>
        <v>277975</v>
      </c>
    </row>
    <row r="72" spans="1:5" ht="16.5">
      <c r="A72" s="388" t="s">
        <v>44</v>
      </c>
      <c r="B72" s="389"/>
      <c r="C72" s="390"/>
      <c r="D72" s="193"/>
      <c r="E72" s="373">
        <f>C72+D72</f>
        <v>0</v>
      </c>
    </row>
    <row r="73" spans="1:5" ht="16.5">
      <c r="A73" s="388" t="s">
        <v>45</v>
      </c>
      <c r="B73" s="389"/>
      <c r="C73" s="390"/>
      <c r="D73" s="193"/>
      <c r="E73" s="373">
        <f aca="true" t="shared" si="4" ref="E73:E79">C73+D73</f>
        <v>0</v>
      </c>
    </row>
    <row r="74" spans="1:5" ht="16.5">
      <c r="A74" s="259" t="s">
        <v>13</v>
      </c>
      <c r="B74" s="389"/>
      <c r="C74" s="390"/>
      <c r="D74" s="193"/>
      <c r="E74" s="373">
        <f t="shared" si="4"/>
        <v>0</v>
      </c>
    </row>
    <row r="75" spans="1:5" ht="32.25">
      <c r="A75" s="192" t="s">
        <v>41</v>
      </c>
      <c r="B75" s="389">
        <v>844450</v>
      </c>
      <c r="C75" s="390"/>
      <c r="D75" s="251">
        <v>1125621</v>
      </c>
      <c r="E75" s="373">
        <f t="shared" si="4"/>
        <v>1125621</v>
      </c>
    </row>
    <row r="76" spans="1:5" ht="16.5">
      <c r="A76" s="192" t="s">
        <v>248</v>
      </c>
      <c r="B76" s="253">
        <v>0</v>
      </c>
      <c r="C76" s="361"/>
      <c r="D76" s="193"/>
      <c r="E76" s="373">
        <f t="shared" si="4"/>
        <v>0</v>
      </c>
    </row>
    <row r="77" spans="1:5" ht="16.5">
      <c r="A77" s="192" t="s">
        <v>264</v>
      </c>
      <c r="B77" s="253"/>
      <c r="C77" s="361"/>
      <c r="D77" s="193"/>
      <c r="E77" s="373">
        <f t="shared" si="4"/>
        <v>0</v>
      </c>
    </row>
    <row r="78" spans="1:5" ht="16.5">
      <c r="A78" s="259" t="s">
        <v>14</v>
      </c>
      <c r="B78" s="253"/>
      <c r="C78" s="361"/>
      <c r="D78" s="193"/>
      <c r="E78" s="373">
        <f t="shared" si="4"/>
        <v>0</v>
      </c>
    </row>
    <row r="79" spans="1:5" ht="16.5">
      <c r="A79" s="259" t="s">
        <v>40</v>
      </c>
      <c r="B79" s="253"/>
      <c r="C79" s="361"/>
      <c r="D79" s="193"/>
      <c r="E79" s="373">
        <f t="shared" si="4"/>
        <v>0</v>
      </c>
    </row>
    <row r="80" spans="1:5" ht="15.75">
      <c r="A80" s="384" t="s">
        <v>7</v>
      </c>
      <c r="B80" s="369">
        <f>SUM(B71:B79)</f>
        <v>1123974</v>
      </c>
      <c r="C80" s="364">
        <f>SUM(C71:C79)</f>
        <v>277975</v>
      </c>
      <c r="D80" s="369">
        <f>SUM(D71:D79)</f>
        <v>1125621</v>
      </c>
      <c r="E80" s="374">
        <f>SUM(E71:E79)</f>
        <v>1403596</v>
      </c>
    </row>
    <row r="81" spans="1:5" ht="18.75" thickBot="1">
      <c r="A81" s="260" t="s">
        <v>46</v>
      </c>
      <c r="B81" s="254">
        <f>SUM(B61,B80)</f>
        <v>1447283</v>
      </c>
      <c r="C81" s="362">
        <f>SUM(C61,C80)</f>
        <v>572613</v>
      </c>
      <c r="D81" s="254">
        <f>SUM(D61,D80)</f>
        <v>1158890</v>
      </c>
      <c r="E81" s="375">
        <f>SUM(E61,E80)</f>
        <v>1731503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62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4"/>
  <sheetViews>
    <sheetView zoomScalePageLayoutView="0" workbookViewId="0" topLeftCell="A1">
      <selection activeCell="P70" sqref="P70"/>
    </sheetView>
  </sheetViews>
  <sheetFormatPr defaultColWidth="9.140625" defaultRowHeight="12.75"/>
  <cols>
    <col min="1" max="1" width="51.28125" style="0" customWidth="1"/>
    <col min="2" max="4" width="15.28125" style="0" bestFit="1" customWidth="1"/>
    <col min="5" max="5" width="16.8515625" style="0" bestFit="1" customWidth="1"/>
    <col min="6" max="6" width="19.28125" style="0" bestFit="1" customWidth="1"/>
    <col min="7" max="7" width="15.28125" style="0" bestFit="1" customWidth="1"/>
    <col min="8" max="8" width="16.8515625" style="0" bestFit="1" customWidth="1"/>
    <col min="9" max="10" width="15.28125" style="0" bestFit="1" customWidth="1"/>
    <col min="11" max="11" width="16.8515625" style="0" bestFit="1" customWidth="1"/>
    <col min="12" max="13" width="15.28125" style="0" bestFit="1" customWidth="1"/>
    <col min="14" max="14" width="19.28125" style="0" bestFit="1" customWidth="1"/>
  </cols>
  <sheetData>
    <row r="3" spans="1:14" ht="15.75">
      <c r="A3" s="429" t="s">
        <v>136</v>
      </c>
      <c r="B3" s="431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4" ht="15.75">
      <c r="A4" s="429" t="s">
        <v>138</v>
      </c>
      <c r="B4" s="429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271" t="s">
        <v>100</v>
      </c>
      <c r="C6" s="271" t="s">
        <v>101</v>
      </c>
      <c r="D6" s="271" t="s">
        <v>102</v>
      </c>
      <c r="E6" s="271" t="s">
        <v>103</v>
      </c>
      <c r="F6" s="271" t="s">
        <v>104</v>
      </c>
      <c r="G6" s="271" t="s">
        <v>105</v>
      </c>
      <c r="H6" s="271" t="s">
        <v>106</v>
      </c>
      <c r="I6" s="271" t="s">
        <v>107</v>
      </c>
      <c r="J6" s="271" t="s">
        <v>108</v>
      </c>
      <c r="K6" s="271" t="s">
        <v>109</v>
      </c>
      <c r="L6" s="271" t="s">
        <v>110</v>
      </c>
      <c r="M6" s="271" t="s">
        <v>111</v>
      </c>
      <c r="N6" s="45" t="s">
        <v>61</v>
      </c>
    </row>
    <row r="7" spans="1:15" ht="16.5">
      <c r="A7" s="20" t="s">
        <v>31</v>
      </c>
      <c r="B7" s="410">
        <v>1469</v>
      </c>
      <c r="C7" s="410">
        <v>1469</v>
      </c>
      <c r="D7" s="410">
        <v>1469</v>
      </c>
      <c r="E7" s="410">
        <v>1469</v>
      </c>
      <c r="F7" s="410">
        <f>1469+1056</f>
        <v>2525</v>
      </c>
      <c r="G7" s="410">
        <v>1469</v>
      </c>
      <c r="H7" s="410">
        <v>1470</v>
      </c>
      <c r="I7" s="410">
        <v>1470</v>
      </c>
      <c r="J7" s="410">
        <v>1470</v>
      </c>
      <c r="K7" s="410">
        <v>1470</v>
      </c>
      <c r="L7" s="410">
        <v>1470</v>
      </c>
      <c r="M7" s="410">
        <v>1470</v>
      </c>
      <c r="N7" s="410">
        <f>SUM(B7:M7)</f>
        <v>18690</v>
      </c>
      <c r="O7" s="229"/>
    </row>
    <row r="8" spans="1:15" ht="54" customHeight="1">
      <c r="A8" s="20" t="s">
        <v>27</v>
      </c>
      <c r="B8" s="410">
        <v>166</v>
      </c>
      <c r="C8" s="410">
        <v>166</v>
      </c>
      <c r="D8" s="410">
        <v>166</v>
      </c>
      <c r="E8" s="410">
        <v>166</v>
      </c>
      <c r="F8" s="410">
        <f>166+634</f>
        <v>800</v>
      </c>
      <c r="G8" s="410">
        <v>166</v>
      </c>
      <c r="H8" s="410">
        <v>166</v>
      </c>
      <c r="I8" s="410">
        <v>166</v>
      </c>
      <c r="J8" s="410">
        <v>166</v>
      </c>
      <c r="K8" s="410">
        <v>166</v>
      </c>
      <c r="L8" s="410">
        <v>167</v>
      </c>
      <c r="M8" s="410">
        <v>167</v>
      </c>
      <c r="N8" s="410">
        <f aca="true" t="shared" si="0" ref="N8:N37">SUM(B8:M8)</f>
        <v>2628</v>
      </c>
      <c r="O8" s="229"/>
    </row>
    <row r="9" spans="1:15" ht="16.5">
      <c r="A9" s="20" t="s">
        <v>28</v>
      </c>
      <c r="B9" s="410">
        <v>3709</v>
      </c>
      <c r="C9" s="410">
        <v>3709</v>
      </c>
      <c r="D9" s="410">
        <v>3709</v>
      </c>
      <c r="E9" s="410">
        <v>3709</v>
      </c>
      <c r="F9" s="410">
        <f>3709+4737</f>
        <v>8446</v>
      </c>
      <c r="G9" s="410">
        <v>3709</v>
      </c>
      <c r="H9" s="410">
        <v>3709</v>
      </c>
      <c r="I9" s="410">
        <v>3709</v>
      </c>
      <c r="J9" s="410">
        <v>3708</v>
      </c>
      <c r="K9" s="410">
        <v>3709</v>
      </c>
      <c r="L9" s="410">
        <v>3709</v>
      </c>
      <c r="M9" s="410">
        <v>3709</v>
      </c>
      <c r="N9" s="410">
        <f t="shared" si="0"/>
        <v>49244</v>
      </c>
      <c r="O9" s="229"/>
    </row>
    <row r="10" spans="1:15" ht="51.75" customHeight="1">
      <c r="A10" s="20" t="s">
        <v>253</v>
      </c>
      <c r="B10" s="410">
        <v>6</v>
      </c>
      <c r="C10" s="410">
        <v>6</v>
      </c>
      <c r="D10" s="410">
        <v>6</v>
      </c>
      <c r="E10" s="410">
        <v>6</v>
      </c>
      <c r="F10" s="410">
        <f>6+17331</f>
        <v>17337</v>
      </c>
      <c r="G10" s="410">
        <v>6</v>
      </c>
      <c r="H10" s="410">
        <v>6</v>
      </c>
      <c r="I10" s="410">
        <v>5</v>
      </c>
      <c r="J10" s="410">
        <v>5</v>
      </c>
      <c r="K10" s="410">
        <v>5</v>
      </c>
      <c r="L10" s="410">
        <v>3</v>
      </c>
      <c r="M10" s="410">
        <v>10</v>
      </c>
      <c r="N10" s="410">
        <f t="shared" si="0"/>
        <v>17401</v>
      </c>
      <c r="O10" s="79"/>
    </row>
    <row r="11" spans="1:15" ht="51.75" customHeight="1">
      <c r="A11" s="20" t="s">
        <v>254</v>
      </c>
      <c r="B11" s="410"/>
      <c r="C11" s="410"/>
      <c r="D11" s="410">
        <v>2323</v>
      </c>
      <c r="E11" s="410"/>
      <c r="F11" s="410">
        <v>9511</v>
      </c>
      <c r="G11" s="410"/>
      <c r="H11" s="410">
        <v>2322</v>
      </c>
      <c r="I11" s="410"/>
      <c r="J11" s="410"/>
      <c r="K11" s="410"/>
      <c r="L11" s="410"/>
      <c r="M11" s="410"/>
      <c r="N11" s="410">
        <f t="shared" si="0"/>
        <v>14156</v>
      </c>
      <c r="O11" s="209"/>
    </row>
    <row r="12" spans="1:14" ht="37.5" customHeight="1">
      <c r="A12" s="20" t="s">
        <v>29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>
        <f t="shared" si="0"/>
        <v>0</v>
      </c>
    </row>
    <row r="13" spans="1:14" ht="37.5" customHeight="1">
      <c r="A13" s="20" t="s">
        <v>273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>
        <f t="shared" si="0"/>
        <v>0</v>
      </c>
    </row>
    <row r="14" spans="1:14" ht="65.25" customHeight="1">
      <c r="A14" s="9" t="s">
        <v>274</v>
      </c>
      <c r="B14" s="410"/>
      <c r="C14" s="410"/>
      <c r="D14" s="410">
        <v>500</v>
      </c>
      <c r="E14" s="410"/>
      <c r="F14" s="410"/>
      <c r="G14" s="410"/>
      <c r="H14" s="410">
        <v>500</v>
      </c>
      <c r="I14" s="410"/>
      <c r="J14" s="410"/>
      <c r="K14" s="410"/>
      <c r="L14" s="410"/>
      <c r="M14" s="410"/>
      <c r="N14" s="410">
        <f t="shared" si="0"/>
        <v>1000</v>
      </c>
    </row>
    <row r="15" spans="1:14" ht="16.5">
      <c r="A15" s="9" t="s">
        <v>49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>
        <f t="shared" si="0"/>
        <v>0</v>
      </c>
    </row>
    <row r="16" spans="1:14" ht="73.5" customHeight="1">
      <c r="A16" s="9" t="s">
        <v>50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>
        <f t="shared" si="0"/>
        <v>0</v>
      </c>
    </row>
    <row r="17" spans="1:14" ht="63.75" customHeight="1">
      <c r="A17" s="9" t="s">
        <v>51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>
        <f t="shared" si="0"/>
        <v>0</v>
      </c>
    </row>
    <row r="18" spans="1:14" ht="96.75" customHeight="1">
      <c r="A18" s="230" t="s">
        <v>26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>
        <f t="shared" si="0"/>
        <v>0</v>
      </c>
    </row>
    <row r="19" spans="1:14" ht="31.5" customHeight="1">
      <c r="A19" s="4" t="s">
        <v>16</v>
      </c>
      <c r="B19" s="410"/>
      <c r="C19" s="410"/>
      <c r="D19" s="410"/>
      <c r="E19" s="410"/>
      <c r="F19" s="410"/>
      <c r="G19" s="410"/>
      <c r="H19" s="410">
        <v>181006</v>
      </c>
      <c r="I19" s="410"/>
      <c r="J19" s="410"/>
      <c r="K19" s="410">
        <v>181007</v>
      </c>
      <c r="L19" s="410"/>
      <c r="M19" s="410"/>
      <c r="N19" s="414">
        <f t="shared" si="0"/>
        <v>362013</v>
      </c>
    </row>
    <row r="20" spans="1:14" ht="16.5">
      <c r="A20" s="4" t="s">
        <v>17</v>
      </c>
      <c r="B20" s="410"/>
      <c r="C20" s="410"/>
      <c r="D20" s="410"/>
      <c r="E20" s="410"/>
      <c r="F20" s="410"/>
      <c r="G20" s="410"/>
      <c r="H20" s="410">
        <v>70000</v>
      </c>
      <c r="I20" s="410"/>
      <c r="J20" s="410"/>
      <c r="K20" s="410">
        <v>70000</v>
      </c>
      <c r="L20" s="410"/>
      <c r="M20" s="410"/>
      <c r="N20" s="410">
        <f t="shared" si="0"/>
        <v>140000</v>
      </c>
    </row>
    <row r="21" spans="1:14" ht="15.75">
      <c r="A21" s="231" t="s">
        <v>6</v>
      </c>
      <c r="B21" s="415">
        <f aca="true" t="shared" si="1" ref="B21:M21">SUM(B7:B20)</f>
        <v>5350</v>
      </c>
      <c r="C21" s="415">
        <f t="shared" si="1"/>
        <v>5350</v>
      </c>
      <c r="D21" s="415">
        <f t="shared" si="1"/>
        <v>8173</v>
      </c>
      <c r="E21" s="415">
        <f t="shared" si="1"/>
        <v>5350</v>
      </c>
      <c r="F21" s="415">
        <f t="shared" si="1"/>
        <v>38619</v>
      </c>
      <c r="G21" s="415">
        <f t="shared" si="1"/>
        <v>5350</v>
      </c>
      <c r="H21" s="415">
        <f t="shared" si="1"/>
        <v>259179</v>
      </c>
      <c r="I21" s="415">
        <f t="shared" si="1"/>
        <v>5350</v>
      </c>
      <c r="J21" s="415">
        <f t="shared" si="1"/>
        <v>5349</v>
      </c>
      <c r="K21" s="415">
        <f t="shared" si="1"/>
        <v>256357</v>
      </c>
      <c r="L21" s="415">
        <f t="shared" si="1"/>
        <v>5349</v>
      </c>
      <c r="M21" s="415">
        <f t="shared" si="1"/>
        <v>5356</v>
      </c>
      <c r="N21" s="416">
        <f>SUM(B21:M21)</f>
        <v>605132</v>
      </c>
    </row>
    <row r="22" spans="1:14" ht="16.5">
      <c r="A22" s="20" t="s">
        <v>20</v>
      </c>
      <c r="B22" s="410"/>
      <c r="C22" s="410">
        <v>400</v>
      </c>
      <c r="D22" s="410"/>
      <c r="E22" s="410"/>
      <c r="F22" s="410">
        <v>25</v>
      </c>
      <c r="G22" s="410"/>
      <c r="H22" s="410">
        <v>350</v>
      </c>
      <c r="I22" s="410"/>
      <c r="J22" s="410"/>
      <c r="K22" s="410"/>
      <c r="L22" s="410"/>
      <c r="M22" s="410"/>
      <c r="N22" s="410">
        <f t="shared" si="0"/>
        <v>775</v>
      </c>
    </row>
    <row r="23" spans="1:14" ht="16.5">
      <c r="A23" s="20" t="s">
        <v>19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>
        <f t="shared" si="0"/>
        <v>0</v>
      </c>
    </row>
    <row r="24" spans="1:14" ht="27.75" customHeight="1">
      <c r="A24" s="20" t="s">
        <v>229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</row>
    <row r="25" spans="1:14" ht="99" customHeight="1">
      <c r="A25" s="9" t="s">
        <v>52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>
        <f t="shared" si="0"/>
        <v>0</v>
      </c>
    </row>
    <row r="26" spans="1:14" ht="51.75" customHeight="1">
      <c r="A26" s="9" t="s">
        <v>274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>
        <f t="shared" si="0"/>
        <v>0</v>
      </c>
    </row>
    <row r="27" spans="1:14" ht="36" customHeight="1">
      <c r="A27" s="9" t="s">
        <v>53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>
        <f t="shared" si="0"/>
        <v>0</v>
      </c>
    </row>
    <row r="28" spans="1:14" ht="54.75" customHeight="1">
      <c r="A28" s="9" t="s">
        <v>54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>
        <f t="shared" si="0"/>
        <v>0</v>
      </c>
    </row>
    <row r="29" spans="1:14" ht="51" customHeight="1">
      <c r="A29" s="9" t="s">
        <v>55</v>
      </c>
      <c r="B29" s="410"/>
      <c r="C29" s="410"/>
      <c r="D29" s="410"/>
      <c r="E29" s="410"/>
      <c r="F29" s="410">
        <v>1125596</v>
      </c>
      <c r="G29" s="410"/>
      <c r="H29" s="410"/>
      <c r="I29" s="410"/>
      <c r="J29" s="410"/>
      <c r="K29" s="410"/>
      <c r="L29" s="410"/>
      <c r="M29" s="410"/>
      <c r="N29" s="410">
        <f t="shared" si="0"/>
        <v>1125596</v>
      </c>
    </row>
    <row r="30" spans="1:14" ht="33.75" customHeight="1">
      <c r="A30" s="4" t="s">
        <v>33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>
        <f t="shared" si="0"/>
        <v>0</v>
      </c>
    </row>
    <row r="31" spans="1:14" ht="39" customHeight="1">
      <c r="A31" s="4" t="s">
        <v>32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>
        <f t="shared" si="0"/>
        <v>0</v>
      </c>
    </row>
    <row r="32" spans="1:14" ht="80.25" customHeight="1">
      <c r="A32" s="232" t="s">
        <v>25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>
        <f t="shared" si="0"/>
        <v>0</v>
      </c>
    </row>
    <row r="33" spans="1:14" ht="39.75" customHeight="1">
      <c r="A33" s="6" t="s">
        <v>22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>
        <f t="shared" si="0"/>
        <v>0</v>
      </c>
    </row>
    <row r="34" spans="1:14" ht="32.25" customHeight="1">
      <c r="A34" s="6" t="s">
        <v>24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>
        <f t="shared" si="0"/>
        <v>0</v>
      </c>
    </row>
    <row r="35" spans="1:14" ht="32.25" customHeight="1">
      <c r="A35" s="6" t="s">
        <v>265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</row>
    <row r="36" spans="1:14" ht="29.25" customHeight="1">
      <c r="A36" s="6" t="s">
        <v>23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>
        <f t="shared" si="0"/>
        <v>0</v>
      </c>
    </row>
    <row r="37" spans="1:14" ht="15.75">
      <c r="A37" s="231" t="s">
        <v>7</v>
      </c>
      <c r="B37" s="415">
        <f aca="true" t="shared" si="2" ref="B37:M37">SUM(B22:B36)</f>
        <v>0</v>
      </c>
      <c r="C37" s="415">
        <f t="shared" si="2"/>
        <v>400</v>
      </c>
      <c r="D37" s="415">
        <f t="shared" si="2"/>
        <v>0</v>
      </c>
      <c r="E37" s="415">
        <f t="shared" si="2"/>
        <v>0</v>
      </c>
      <c r="F37" s="415">
        <f t="shared" si="2"/>
        <v>1125621</v>
      </c>
      <c r="G37" s="415">
        <f t="shared" si="2"/>
        <v>0</v>
      </c>
      <c r="H37" s="415">
        <f t="shared" si="2"/>
        <v>350</v>
      </c>
      <c r="I37" s="415">
        <f t="shared" si="2"/>
        <v>0</v>
      </c>
      <c r="J37" s="415">
        <f t="shared" si="2"/>
        <v>0</v>
      </c>
      <c r="K37" s="415">
        <f t="shared" si="2"/>
        <v>0</v>
      </c>
      <c r="L37" s="415">
        <f t="shared" si="2"/>
        <v>0</v>
      </c>
      <c r="M37" s="415">
        <f t="shared" si="2"/>
        <v>0</v>
      </c>
      <c r="N37" s="416">
        <f t="shared" si="0"/>
        <v>1126371</v>
      </c>
    </row>
    <row r="38" spans="1:14" ht="45.75" customHeight="1">
      <c r="A38" s="233" t="s">
        <v>18</v>
      </c>
      <c r="B38" s="417">
        <f aca="true" t="shared" si="3" ref="B38:N38">SUM(B37,B21)</f>
        <v>5350</v>
      </c>
      <c r="C38" s="417">
        <f t="shared" si="3"/>
        <v>5750</v>
      </c>
      <c r="D38" s="417">
        <f t="shared" si="3"/>
        <v>8173</v>
      </c>
      <c r="E38" s="417">
        <f t="shared" si="3"/>
        <v>5350</v>
      </c>
      <c r="F38" s="417">
        <f t="shared" si="3"/>
        <v>1164240</v>
      </c>
      <c r="G38" s="417">
        <f t="shared" si="3"/>
        <v>5350</v>
      </c>
      <c r="H38" s="417">
        <f t="shared" si="3"/>
        <v>259529</v>
      </c>
      <c r="I38" s="417">
        <f t="shared" si="3"/>
        <v>5350</v>
      </c>
      <c r="J38" s="417">
        <f t="shared" si="3"/>
        <v>5349</v>
      </c>
      <c r="K38" s="417">
        <f t="shared" si="3"/>
        <v>256357</v>
      </c>
      <c r="L38" s="417">
        <f t="shared" si="3"/>
        <v>5349</v>
      </c>
      <c r="M38" s="417">
        <f t="shared" si="3"/>
        <v>5356</v>
      </c>
      <c r="N38" s="417">
        <f t="shared" si="3"/>
        <v>1731503</v>
      </c>
    </row>
    <row r="39" spans="1:14" ht="19.5" customHeight="1">
      <c r="A39" s="9" t="s">
        <v>34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>
        <f>SUM(B39:M39)</f>
        <v>0</v>
      </c>
    </row>
    <row r="40" spans="1:17" s="84" customFormat="1" ht="38.25" customHeight="1">
      <c r="A40" s="13" t="s">
        <v>252</v>
      </c>
      <c r="B40" s="410"/>
      <c r="C40" s="410"/>
      <c r="D40" s="410"/>
      <c r="E40" s="410">
        <v>18900</v>
      </c>
      <c r="F40" s="410"/>
      <c r="G40" s="410"/>
      <c r="H40" s="410"/>
      <c r="I40" s="410"/>
      <c r="J40" s="410"/>
      <c r="K40" s="410">
        <v>18900</v>
      </c>
      <c r="L40" s="410"/>
      <c r="M40" s="410"/>
      <c r="N40" s="410">
        <f>SUM(B40:M40)</f>
        <v>37800</v>
      </c>
      <c r="O40" s="207"/>
      <c r="P40" s="38"/>
      <c r="Q40" s="38"/>
    </row>
    <row r="41" spans="1:14" s="84" customFormat="1" ht="53.25" customHeight="1">
      <c r="A41" s="13" t="s">
        <v>35</v>
      </c>
      <c r="B41" s="410">
        <v>9737</v>
      </c>
      <c r="C41" s="410">
        <v>9736</v>
      </c>
      <c r="D41" s="410">
        <v>9737</v>
      </c>
      <c r="E41" s="410">
        <v>9736</v>
      </c>
      <c r="F41" s="410">
        <v>9737</v>
      </c>
      <c r="G41" s="410">
        <v>9736</v>
      </c>
      <c r="H41" s="410">
        <v>9737</v>
      </c>
      <c r="I41" s="410">
        <v>9736</v>
      </c>
      <c r="J41" s="410">
        <v>9737</v>
      </c>
      <c r="K41" s="410">
        <v>9736</v>
      </c>
      <c r="L41" s="410">
        <v>9737</v>
      </c>
      <c r="M41" s="410">
        <v>9736</v>
      </c>
      <c r="N41" s="410">
        <f aca="true" t="shared" si="4" ref="N41:N50">SUM(B41:M41)</f>
        <v>116838</v>
      </c>
    </row>
    <row r="42" spans="1:14" s="84" customFormat="1" ht="45" customHeight="1">
      <c r="A42" s="13" t="s">
        <v>246</v>
      </c>
      <c r="B42" s="410"/>
      <c r="C42" s="410"/>
      <c r="D42" s="410"/>
      <c r="E42" s="410">
        <v>70000</v>
      </c>
      <c r="F42" s="410"/>
      <c r="G42" s="410"/>
      <c r="H42" s="410"/>
      <c r="I42" s="410"/>
      <c r="J42" s="410"/>
      <c r="K42" s="410">
        <v>70000</v>
      </c>
      <c r="L42" s="410"/>
      <c r="M42" s="410"/>
      <c r="N42" s="410">
        <f t="shared" si="4"/>
        <v>140000</v>
      </c>
    </row>
    <row r="43" spans="1:14" ht="64.5" customHeight="1">
      <c r="A43" s="13" t="s">
        <v>157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>
        <f t="shared" si="4"/>
        <v>0</v>
      </c>
    </row>
    <row r="44" spans="1:14" ht="24" customHeight="1">
      <c r="A44" s="13" t="s">
        <v>272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>
        <f t="shared" si="4"/>
        <v>0</v>
      </c>
    </row>
    <row r="45" spans="1:14" ht="15.75">
      <c r="A45" s="7" t="s">
        <v>9</v>
      </c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>
        <f t="shared" si="4"/>
        <v>0</v>
      </c>
    </row>
    <row r="46" spans="1:14" ht="23.25" customHeight="1">
      <c r="A46" s="7" t="s">
        <v>10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>
        <f t="shared" si="4"/>
        <v>0</v>
      </c>
    </row>
    <row r="47" spans="1:14" ht="30.75" customHeight="1">
      <c r="A47" s="7" t="s">
        <v>11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>
        <f t="shared" si="4"/>
        <v>0</v>
      </c>
    </row>
    <row r="48" spans="1:14" ht="124.5" customHeight="1">
      <c r="A48" s="13" t="s">
        <v>0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>
        <f t="shared" si="4"/>
        <v>0</v>
      </c>
    </row>
    <row r="49" spans="1:14" ht="16.5">
      <c r="A49" s="10" t="s">
        <v>4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>
        <f t="shared" si="4"/>
        <v>0</v>
      </c>
    </row>
    <row r="50" spans="1:14" ht="73.5" customHeight="1">
      <c r="A50" s="13" t="s">
        <v>3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>
        <f t="shared" si="4"/>
        <v>0</v>
      </c>
    </row>
    <row r="51" spans="1:14" ht="61.5" customHeight="1">
      <c r="A51" s="105" t="s">
        <v>39</v>
      </c>
      <c r="B51" s="418">
        <f aca="true" t="shared" si="5" ref="B51:N51">SUM(B39:B50)</f>
        <v>9737</v>
      </c>
      <c r="C51" s="418">
        <f t="shared" si="5"/>
        <v>9736</v>
      </c>
      <c r="D51" s="418">
        <f t="shared" si="5"/>
        <v>9737</v>
      </c>
      <c r="E51" s="418">
        <f t="shared" si="5"/>
        <v>98636</v>
      </c>
      <c r="F51" s="418">
        <f t="shared" si="5"/>
        <v>9737</v>
      </c>
      <c r="G51" s="418">
        <f t="shared" si="5"/>
        <v>9736</v>
      </c>
      <c r="H51" s="418">
        <f t="shared" si="5"/>
        <v>9737</v>
      </c>
      <c r="I51" s="418">
        <f t="shared" si="5"/>
        <v>9736</v>
      </c>
      <c r="J51" s="418">
        <f t="shared" si="5"/>
        <v>9737</v>
      </c>
      <c r="K51" s="418">
        <f t="shared" si="5"/>
        <v>98636</v>
      </c>
      <c r="L51" s="418">
        <f t="shared" si="5"/>
        <v>9737</v>
      </c>
      <c r="M51" s="418">
        <f t="shared" si="5"/>
        <v>9736</v>
      </c>
      <c r="N51" s="418">
        <f t="shared" si="5"/>
        <v>294638</v>
      </c>
    </row>
    <row r="52" spans="1:14" ht="16.5">
      <c r="A52" s="11" t="s">
        <v>42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>
        <f>SUM(B52:M52)</f>
        <v>0</v>
      </c>
    </row>
    <row r="53" spans="1:14" ht="16.5">
      <c r="A53" s="12" t="s">
        <v>43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>
        <f>SUM(B53:M53)</f>
        <v>0</v>
      </c>
    </row>
    <row r="54" spans="1:14" ht="37.5" customHeight="1">
      <c r="A54" s="8" t="s">
        <v>12</v>
      </c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>
        <f>SUM(B54:M54)</f>
        <v>0</v>
      </c>
    </row>
    <row r="55" spans="1:14" ht="39.75" customHeight="1">
      <c r="A55" s="9" t="s">
        <v>37</v>
      </c>
      <c r="B55" s="410"/>
      <c r="C55" s="410"/>
      <c r="D55" s="410"/>
      <c r="E55" s="410"/>
      <c r="F55" s="410">
        <v>33269</v>
      </c>
      <c r="G55" s="410"/>
      <c r="H55" s="410"/>
      <c r="I55" s="410"/>
      <c r="J55" s="410"/>
      <c r="K55" s="410"/>
      <c r="L55" s="410"/>
      <c r="M55" s="410"/>
      <c r="N55" s="410">
        <f>SUM(B55:M55)</f>
        <v>33269</v>
      </c>
    </row>
    <row r="56" spans="1:14" ht="15.75">
      <c r="A56" s="43" t="s">
        <v>6</v>
      </c>
      <c r="B56" s="422">
        <f aca="true" t="shared" si="6" ref="B56:N56">SUM(B51:B55)</f>
        <v>9737</v>
      </c>
      <c r="C56" s="422">
        <f t="shared" si="6"/>
        <v>9736</v>
      </c>
      <c r="D56" s="422">
        <f t="shared" si="6"/>
        <v>9737</v>
      </c>
      <c r="E56" s="422">
        <f t="shared" si="6"/>
        <v>98636</v>
      </c>
      <c r="F56" s="422">
        <f t="shared" si="6"/>
        <v>43006</v>
      </c>
      <c r="G56" s="422">
        <f t="shared" si="6"/>
        <v>9736</v>
      </c>
      <c r="H56" s="422">
        <f t="shared" si="6"/>
        <v>9737</v>
      </c>
      <c r="I56" s="422">
        <f t="shared" si="6"/>
        <v>9736</v>
      </c>
      <c r="J56" s="422">
        <f t="shared" si="6"/>
        <v>9737</v>
      </c>
      <c r="K56" s="422">
        <f t="shared" si="6"/>
        <v>98636</v>
      </c>
      <c r="L56" s="422">
        <f t="shared" si="6"/>
        <v>9737</v>
      </c>
      <c r="M56" s="422">
        <f t="shared" si="6"/>
        <v>9736</v>
      </c>
      <c r="N56" s="422">
        <f t="shared" si="6"/>
        <v>327907</v>
      </c>
    </row>
    <row r="57" spans="1:14" ht="16.5">
      <c r="A57" s="56" t="s">
        <v>122</v>
      </c>
      <c r="B57" s="423"/>
      <c r="C57" s="423"/>
      <c r="D57" s="410"/>
      <c r="E57" s="410"/>
      <c r="F57" s="410"/>
      <c r="G57" s="410"/>
      <c r="H57" s="410"/>
      <c r="I57" s="410"/>
      <c r="J57" s="410"/>
      <c r="K57" s="423"/>
      <c r="L57" s="423"/>
      <c r="M57" s="410"/>
      <c r="N57" s="410">
        <f aca="true" t="shared" si="7" ref="N57:N64">SUM(B57:M57)</f>
        <v>0</v>
      </c>
    </row>
    <row r="58" spans="1:14" ht="47.25" customHeight="1">
      <c r="A58" s="13" t="s">
        <v>130</v>
      </c>
      <c r="B58" s="410">
        <v>23165</v>
      </c>
      <c r="C58" s="410">
        <v>23165</v>
      </c>
      <c r="D58" s="410">
        <v>23165</v>
      </c>
      <c r="E58" s="410">
        <v>23165</v>
      </c>
      <c r="F58" s="410">
        <v>23165</v>
      </c>
      <c r="G58" s="410">
        <v>23165</v>
      </c>
      <c r="H58" s="410">
        <v>23165</v>
      </c>
      <c r="I58" s="410">
        <v>23164</v>
      </c>
      <c r="J58" s="410">
        <v>23164</v>
      </c>
      <c r="K58" s="410">
        <v>23164</v>
      </c>
      <c r="L58" s="410">
        <v>23164</v>
      </c>
      <c r="M58" s="410">
        <v>23164</v>
      </c>
      <c r="N58" s="410">
        <f t="shared" si="7"/>
        <v>277975</v>
      </c>
    </row>
    <row r="59" spans="1:14" ht="36.75" customHeight="1">
      <c r="A59" s="13" t="s">
        <v>15</v>
      </c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>
        <f t="shared" si="7"/>
        <v>0</v>
      </c>
    </row>
    <row r="60" spans="1:14" ht="16.5">
      <c r="A60" s="13" t="s">
        <v>92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>
        <f t="shared" si="7"/>
        <v>0</v>
      </c>
    </row>
    <row r="61" spans="1:14" ht="73.5" customHeight="1">
      <c r="A61" s="13" t="s">
        <v>3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>
        <f t="shared" si="7"/>
        <v>0</v>
      </c>
    </row>
    <row r="62" spans="1:14" ht="48.75" customHeight="1">
      <c r="A62" s="13" t="s">
        <v>8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>
        <f t="shared" si="7"/>
        <v>0</v>
      </c>
    </row>
    <row r="63" spans="1:14" ht="37.5" customHeight="1">
      <c r="A63" s="9" t="s">
        <v>1</v>
      </c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>
        <f t="shared" si="7"/>
        <v>0</v>
      </c>
    </row>
    <row r="64" spans="1:14" ht="16.5">
      <c r="A64" s="10" t="s">
        <v>261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>
        <f t="shared" si="7"/>
        <v>0</v>
      </c>
    </row>
    <row r="65" spans="1:14" ht="64.5" customHeight="1">
      <c r="A65" s="5" t="s">
        <v>38</v>
      </c>
      <c r="B65" s="424">
        <f aca="true" t="shared" si="8" ref="B65:N65">SUM(B57:B64)</f>
        <v>23165</v>
      </c>
      <c r="C65" s="424">
        <f t="shared" si="8"/>
        <v>23165</v>
      </c>
      <c r="D65" s="424">
        <f t="shared" si="8"/>
        <v>23165</v>
      </c>
      <c r="E65" s="424">
        <f t="shared" si="8"/>
        <v>23165</v>
      </c>
      <c r="F65" s="424">
        <f t="shared" si="8"/>
        <v>23165</v>
      </c>
      <c r="G65" s="424">
        <f t="shared" si="8"/>
        <v>23165</v>
      </c>
      <c r="H65" s="424">
        <f t="shared" si="8"/>
        <v>23165</v>
      </c>
      <c r="I65" s="424">
        <f t="shared" si="8"/>
        <v>23164</v>
      </c>
      <c r="J65" s="424">
        <f t="shared" si="8"/>
        <v>23164</v>
      </c>
      <c r="K65" s="424">
        <f t="shared" si="8"/>
        <v>23164</v>
      </c>
      <c r="L65" s="424">
        <f t="shared" si="8"/>
        <v>23164</v>
      </c>
      <c r="M65" s="424">
        <f t="shared" si="8"/>
        <v>23164</v>
      </c>
      <c r="N65" s="424">
        <f t="shared" si="8"/>
        <v>277975</v>
      </c>
    </row>
    <row r="66" spans="1:14" ht="25.5" customHeight="1">
      <c r="A66" s="11" t="s">
        <v>44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>
        <f aca="true" t="shared" si="9" ref="N66:N72">SUM(B66:M66)</f>
        <v>0</v>
      </c>
    </row>
    <row r="67" spans="1:14" ht="31.5" customHeight="1">
      <c r="A67" s="12" t="s">
        <v>45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>
        <f t="shared" si="9"/>
        <v>0</v>
      </c>
    </row>
    <row r="68" spans="1:14" ht="54" customHeight="1">
      <c r="A68" s="8" t="s">
        <v>13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>
        <f t="shared" si="9"/>
        <v>0</v>
      </c>
    </row>
    <row r="69" spans="1:14" ht="37.5" customHeight="1">
      <c r="A69" s="13" t="s">
        <v>41</v>
      </c>
      <c r="B69" s="410"/>
      <c r="C69" s="410"/>
      <c r="D69" s="410"/>
      <c r="E69" s="410"/>
      <c r="F69" s="410">
        <v>1125621</v>
      </c>
      <c r="G69" s="410"/>
      <c r="H69" s="410"/>
      <c r="I69" s="410"/>
      <c r="J69" s="410"/>
      <c r="K69" s="410"/>
      <c r="L69" s="410"/>
      <c r="M69" s="410"/>
      <c r="N69" s="410">
        <f t="shared" si="9"/>
        <v>1125621</v>
      </c>
    </row>
    <row r="70" spans="1:14" ht="37.5" customHeight="1">
      <c r="A70" s="14" t="s">
        <v>14</v>
      </c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>
        <v>0</v>
      </c>
      <c r="N70" s="410">
        <f t="shared" si="9"/>
        <v>0</v>
      </c>
    </row>
    <row r="71" spans="1:14" ht="56.25" customHeight="1">
      <c r="A71" s="14" t="s">
        <v>40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>
        <f t="shared" si="9"/>
        <v>0</v>
      </c>
    </row>
    <row r="72" spans="1:14" ht="15.75">
      <c r="A72" s="43" t="s">
        <v>7</v>
      </c>
      <c r="B72" s="422">
        <f aca="true" t="shared" si="10" ref="B72:M72">SUM(B57:B64,B69:B71)</f>
        <v>23165</v>
      </c>
      <c r="C72" s="422">
        <f t="shared" si="10"/>
        <v>23165</v>
      </c>
      <c r="D72" s="422">
        <f t="shared" si="10"/>
        <v>23165</v>
      </c>
      <c r="E72" s="422">
        <f t="shared" si="10"/>
        <v>23165</v>
      </c>
      <c r="F72" s="422">
        <f t="shared" si="10"/>
        <v>1148786</v>
      </c>
      <c r="G72" s="422">
        <f t="shared" si="10"/>
        <v>23165</v>
      </c>
      <c r="H72" s="422">
        <f t="shared" si="10"/>
        <v>23165</v>
      </c>
      <c r="I72" s="422">
        <f t="shared" si="10"/>
        <v>23164</v>
      </c>
      <c r="J72" s="422">
        <f t="shared" si="10"/>
        <v>23164</v>
      </c>
      <c r="K72" s="422">
        <f t="shared" si="10"/>
        <v>23164</v>
      </c>
      <c r="L72" s="422">
        <f t="shared" si="10"/>
        <v>23164</v>
      </c>
      <c r="M72" s="422">
        <f t="shared" si="10"/>
        <v>23164</v>
      </c>
      <c r="N72" s="425">
        <f t="shared" si="9"/>
        <v>1403596</v>
      </c>
    </row>
    <row r="73" spans="1:14" ht="33.75" customHeight="1">
      <c r="A73" s="234" t="s">
        <v>46</v>
      </c>
      <c r="B73" s="417">
        <f aca="true" t="shared" si="11" ref="B73:N73">SUM(B56,B72)</f>
        <v>32902</v>
      </c>
      <c r="C73" s="417">
        <f t="shared" si="11"/>
        <v>32901</v>
      </c>
      <c r="D73" s="417">
        <f t="shared" si="11"/>
        <v>32902</v>
      </c>
      <c r="E73" s="417">
        <f t="shared" si="11"/>
        <v>121801</v>
      </c>
      <c r="F73" s="417">
        <f t="shared" si="11"/>
        <v>1191792</v>
      </c>
      <c r="G73" s="417">
        <f t="shared" si="11"/>
        <v>32901</v>
      </c>
      <c r="H73" s="417">
        <f t="shared" si="11"/>
        <v>32902</v>
      </c>
      <c r="I73" s="417">
        <f t="shared" si="11"/>
        <v>32900</v>
      </c>
      <c r="J73" s="417">
        <f t="shared" si="11"/>
        <v>32901</v>
      </c>
      <c r="K73" s="417">
        <f t="shared" si="11"/>
        <v>121800</v>
      </c>
      <c r="L73" s="417">
        <f t="shared" si="11"/>
        <v>32901</v>
      </c>
      <c r="M73" s="417">
        <f t="shared" si="11"/>
        <v>32900</v>
      </c>
      <c r="N73" s="417">
        <f t="shared" si="11"/>
        <v>1731503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22">
      <selection activeCell="K41" sqref="K41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6" width="22.7109375" style="0" customWidth="1"/>
    <col min="7" max="7" width="19.57421875" style="0" customWidth="1"/>
    <col min="8" max="8" width="21.140625" style="0" customWidth="1"/>
  </cols>
  <sheetData>
    <row r="1" spans="1:6" ht="18" customHeight="1">
      <c r="A1" s="428" t="s">
        <v>136</v>
      </c>
      <c r="B1" s="427"/>
      <c r="C1" s="427"/>
      <c r="D1" s="427"/>
      <c r="E1" s="427"/>
      <c r="F1" s="427"/>
    </row>
    <row r="2" spans="1:6" ht="21" customHeight="1">
      <c r="A2" s="428" t="s">
        <v>280</v>
      </c>
      <c r="B2" s="427"/>
      <c r="C2" s="427"/>
      <c r="D2" s="427"/>
      <c r="E2" s="427"/>
      <c r="F2" s="427"/>
    </row>
    <row r="3" spans="2:4" ht="18.75" thickBot="1">
      <c r="B3" s="88"/>
      <c r="C3" s="87"/>
      <c r="D3" s="87"/>
    </row>
    <row r="4" spans="1:8" ht="78.75" customHeight="1">
      <c r="A4" s="109"/>
      <c r="B4" s="110" t="s">
        <v>140</v>
      </c>
      <c r="C4" s="111"/>
      <c r="D4" s="111"/>
      <c r="E4" s="187" t="s">
        <v>281</v>
      </c>
      <c r="F4" s="272" t="s">
        <v>282</v>
      </c>
      <c r="G4" s="224" t="s">
        <v>322</v>
      </c>
      <c r="H4" s="224" t="s">
        <v>323</v>
      </c>
    </row>
    <row r="5" spans="1:8" ht="18">
      <c r="A5" s="112" t="s">
        <v>176</v>
      </c>
      <c r="B5" s="89" t="s">
        <v>34</v>
      </c>
      <c r="C5" s="101"/>
      <c r="D5" s="101"/>
      <c r="E5" s="188"/>
      <c r="F5" s="273"/>
      <c r="G5" s="193"/>
      <c r="H5" s="193">
        <f>F5+G5</f>
        <v>0</v>
      </c>
    </row>
    <row r="6" spans="1:8" ht="18">
      <c r="A6" s="112" t="s">
        <v>177</v>
      </c>
      <c r="B6" s="90" t="s">
        <v>252</v>
      </c>
      <c r="C6" s="101"/>
      <c r="D6" s="101"/>
      <c r="E6" s="97"/>
      <c r="F6" s="274"/>
      <c r="G6" s="193"/>
      <c r="H6" s="193">
        <f aca="true" t="shared" si="0" ref="H6:H18">F6+G6</f>
        <v>0</v>
      </c>
    </row>
    <row r="7" spans="1:8" ht="18">
      <c r="A7" s="112" t="s">
        <v>177</v>
      </c>
      <c r="B7" s="90" t="s">
        <v>173</v>
      </c>
      <c r="C7" s="101"/>
      <c r="D7" s="101"/>
      <c r="E7" s="97">
        <v>37800</v>
      </c>
      <c r="F7" s="274">
        <v>37800</v>
      </c>
      <c r="G7" s="193"/>
      <c r="H7" s="193">
        <f t="shared" si="0"/>
        <v>37800</v>
      </c>
    </row>
    <row r="8" spans="1:8" ht="18">
      <c r="A8" s="112" t="s">
        <v>178</v>
      </c>
      <c r="B8" s="90" t="s">
        <v>35</v>
      </c>
      <c r="C8" s="101"/>
      <c r="D8" s="101"/>
      <c r="E8" s="97">
        <v>100782</v>
      </c>
      <c r="F8" s="274">
        <v>116838</v>
      </c>
      <c r="G8" s="193"/>
      <c r="H8" s="193">
        <f t="shared" si="0"/>
        <v>116838</v>
      </c>
    </row>
    <row r="9" spans="1:8" ht="18">
      <c r="A9" s="112"/>
      <c r="B9" s="90" t="s">
        <v>2</v>
      </c>
      <c r="C9" s="101"/>
      <c r="D9" s="101"/>
      <c r="E9" s="96"/>
      <c r="F9" s="275"/>
      <c r="G9" s="193"/>
      <c r="H9" s="193">
        <f t="shared" si="0"/>
        <v>0</v>
      </c>
    </row>
    <row r="10" spans="1:8" ht="18">
      <c r="A10" s="112" t="s">
        <v>177</v>
      </c>
      <c r="B10" s="90" t="s">
        <v>156</v>
      </c>
      <c r="C10" s="101"/>
      <c r="D10" s="101"/>
      <c r="E10" s="97"/>
      <c r="F10" s="274">
        <v>0</v>
      </c>
      <c r="G10" s="193"/>
      <c r="H10" s="193">
        <f t="shared" si="0"/>
        <v>0</v>
      </c>
    </row>
    <row r="11" spans="1:8" ht="18">
      <c r="A11" s="112" t="s">
        <v>177</v>
      </c>
      <c r="B11" s="90" t="s">
        <v>257</v>
      </c>
      <c r="C11" s="101"/>
      <c r="D11" s="101"/>
      <c r="E11" s="97">
        <v>140000</v>
      </c>
      <c r="F11" s="274">
        <v>140000</v>
      </c>
      <c r="G11" s="193"/>
      <c r="H11" s="193">
        <f t="shared" si="0"/>
        <v>140000</v>
      </c>
    </row>
    <row r="12" spans="1:8" ht="18">
      <c r="A12" s="112"/>
      <c r="B12" s="90" t="s">
        <v>272</v>
      </c>
      <c r="C12" s="101"/>
      <c r="D12" s="101"/>
      <c r="E12" s="97"/>
      <c r="F12" s="275">
        <v>0</v>
      </c>
      <c r="G12" s="193"/>
      <c r="H12" s="193">
        <f t="shared" si="0"/>
        <v>0</v>
      </c>
    </row>
    <row r="13" spans="1:8" ht="18">
      <c r="A13" s="112"/>
      <c r="B13" s="90" t="s">
        <v>9</v>
      </c>
      <c r="C13" s="101"/>
      <c r="D13" s="101"/>
      <c r="E13" s="96"/>
      <c r="F13" s="275"/>
      <c r="G13" s="193"/>
      <c r="H13" s="193">
        <f t="shared" si="0"/>
        <v>0</v>
      </c>
    </row>
    <row r="14" spans="1:8" ht="18">
      <c r="A14" s="112"/>
      <c r="B14" s="90" t="s">
        <v>10</v>
      </c>
      <c r="C14" s="101"/>
      <c r="D14" s="101"/>
      <c r="E14" s="91"/>
      <c r="F14" s="276"/>
      <c r="G14" s="193"/>
      <c r="H14" s="193">
        <f t="shared" si="0"/>
        <v>0</v>
      </c>
    </row>
    <row r="15" spans="1:8" ht="18">
      <c r="A15" s="112"/>
      <c r="B15" s="90" t="s">
        <v>11</v>
      </c>
      <c r="C15" s="101"/>
      <c r="D15" s="101"/>
      <c r="E15" s="91"/>
      <c r="F15" s="276"/>
      <c r="G15" s="193"/>
      <c r="H15" s="193">
        <f t="shared" si="0"/>
        <v>0</v>
      </c>
    </row>
    <row r="16" spans="1:8" ht="54">
      <c r="A16" s="112"/>
      <c r="B16" s="90" t="s">
        <v>0</v>
      </c>
      <c r="C16" s="101"/>
      <c r="D16" s="101"/>
      <c r="E16" s="91"/>
      <c r="F16" s="276"/>
      <c r="G16" s="193"/>
      <c r="H16" s="193">
        <f t="shared" si="0"/>
        <v>0</v>
      </c>
    </row>
    <row r="17" spans="1:8" ht="18">
      <c r="A17" s="112"/>
      <c r="B17" s="90" t="s">
        <v>4</v>
      </c>
      <c r="C17" s="101"/>
      <c r="D17" s="101"/>
      <c r="E17" s="91"/>
      <c r="F17" s="276"/>
      <c r="G17" s="193"/>
      <c r="H17" s="193">
        <f t="shared" si="0"/>
        <v>0</v>
      </c>
    </row>
    <row r="18" spans="1:8" ht="18">
      <c r="A18" s="112"/>
      <c r="B18" s="90" t="s">
        <v>144</v>
      </c>
      <c r="C18" s="101"/>
      <c r="D18" s="101"/>
      <c r="E18" s="91"/>
      <c r="F18" s="276"/>
      <c r="G18" s="193"/>
      <c r="H18" s="193">
        <f t="shared" si="0"/>
        <v>0</v>
      </c>
    </row>
    <row r="19" spans="1:8" ht="36">
      <c r="A19" s="112" t="s">
        <v>178</v>
      </c>
      <c r="B19" s="90" t="s">
        <v>3</v>
      </c>
      <c r="C19" s="101"/>
      <c r="D19" s="101"/>
      <c r="E19" s="97"/>
      <c r="F19" s="274"/>
      <c r="G19" s="193"/>
      <c r="H19" s="193">
        <f>F19+G19</f>
        <v>0</v>
      </c>
    </row>
    <row r="20" spans="1:8" ht="18">
      <c r="A20" s="112"/>
      <c r="B20" s="285" t="s">
        <v>39</v>
      </c>
      <c r="C20" s="286"/>
      <c r="D20" s="286"/>
      <c r="E20" s="287">
        <f>SUM(E5:E19)</f>
        <v>278582</v>
      </c>
      <c r="F20" s="288">
        <f>SUM(F5:F19)</f>
        <v>294638</v>
      </c>
      <c r="G20" s="288">
        <f>SUM(G5:G19)</f>
        <v>0</v>
      </c>
      <c r="H20" s="296">
        <f>SUM(H5:H19)</f>
        <v>294638</v>
      </c>
    </row>
    <row r="21" spans="1:8" ht="18">
      <c r="A21" s="112"/>
      <c r="B21" s="90" t="s">
        <v>42</v>
      </c>
      <c r="C21" s="101"/>
      <c r="D21" s="101"/>
      <c r="E21" s="289"/>
      <c r="F21" s="290"/>
      <c r="G21" s="193"/>
      <c r="H21" s="243">
        <f>F21+G21</f>
        <v>0</v>
      </c>
    </row>
    <row r="22" spans="1:8" ht="18">
      <c r="A22" s="112"/>
      <c r="B22" s="90" t="s">
        <v>43</v>
      </c>
      <c r="C22" s="101"/>
      <c r="D22" s="101"/>
      <c r="E22" s="289"/>
      <c r="F22" s="290"/>
      <c r="G22" s="193"/>
      <c r="H22" s="243">
        <f>F22+G22</f>
        <v>0</v>
      </c>
    </row>
    <row r="23" spans="1:8" ht="18">
      <c r="A23" s="112"/>
      <c r="B23" s="90" t="s">
        <v>12</v>
      </c>
      <c r="C23" s="101"/>
      <c r="D23" s="101"/>
      <c r="E23" s="289"/>
      <c r="F23" s="290"/>
      <c r="G23" s="193"/>
      <c r="H23" s="243">
        <f>F23+G23</f>
        <v>0</v>
      </c>
    </row>
    <row r="24" spans="1:8" ht="37.5" customHeight="1">
      <c r="A24" s="112"/>
      <c r="B24" s="90" t="s">
        <v>37</v>
      </c>
      <c r="C24" s="101"/>
      <c r="D24" s="101"/>
      <c r="E24" s="91">
        <v>44727</v>
      </c>
      <c r="F24" s="276">
        <v>0</v>
      </c>
      <c r="G24" s="251">
        <v>33269</v>
      </c>
      <c r="H24" s="243">
        <f>F24+G24</f>
        <v>33269</v>
      </c>
    </row>
    <row r="25" spans="1:8" ht="27.75" customHeight="1">
      <c r="A25" s="112"/>
      <c r="B25" s="281" t="s">
        <v>6</v>
      </c>
      <c r="C25" s="282"/>
      <c r="D25" s="282"/>
      <c r="E25" s="283">
        <f>SUM(E20:E24)</f>
        <v>323309</v>
      </c>
      <c r="F25" s="284">
        <f>SUM(F20:F24)</f>
        <v>294638</v>
      </c>
      <c r="G25" s="284">
        <f>SUM(G20:G24)</f>
        <v>33269</v>
      </c>
      <c r="H25" s="297">
        <f>SUM(H20:H24)</f>
        <v>327907</v>
      </c>
    </row>
    <row r="26" spans="1:8" ht="18.75" customHeight="1">
      <c r="A26" s="112" t="s">
        <v>177</v>
      </c>
      <c r="B26" s="13" t="s">
        <v>122</v>
      </c>
      <c r="C26" s="101"/>
      <c r="D26" s="101"/>
      <c r="E26" s="103"/>
      <c r="F26" s="277"/>
      <c r="G26" s="193"/>
      <c r="H26" s="203">
        <f>F26+G26</f>
        <v>0</v>
      </c>
    </row>
    <row r="27" spans="1:8" ht="16.5">
      <c r="A27" s="112" t="s">
        <v>179</v>
      </c>
      <c r="B27" s="13" t="s">
        <v>130</v>
      </c>
      <c r="C27" s="101"/>
      <c r="D27" s="101"/>
      <c r="E27" s="186">
        <v>279524</v>
      </c>
      <c r="F27" s="278">
        <v>277975</v>
      </c>
      <c r="G27" s="193"/>
      <c r="H27" s="203">
        <f aca="true" t="shared" si="1" ref="H27:H34">F27+G27</f>
        <v>277975</v>
      </c>
    </row>
    <row r="28" spans="1:8" ht="15.75">
      <c r="A28" s="112"/>
      <c r="B28" s="13" t="s">
        <v>15</v>
      </c>
      <c r="C28" s="101"/>
      <c r="D28" s="101"/>
      <c r="E28" s="91"/>
      <c r="F28" s="276"/>
      <c r="G28" s="193"/>
      <c r="H28" s="203">
        <f t="shared" si="1"/>
        <v>0</v>
      </c>
    </row>
    <row r="29" spans="1:8" ht="15.75">
      <c r="A29" s="112"/>
      <c r="B29" s="13" t="s">
        <v>92</v>
      </c>
      <c r="C29" s="101"/>
      <c r="D29" s="101"/>
      <c r="E29" s="91"/>
      <c r="F29" s="276"/>
      <c r="G29" s="193"/>
      <c r="H29" s="203">
        <f t="shared" si="1"/>
        <v>0</v>
      </c>
    </row>
    <row r="30" spans="1:8" ht="31.5">
      <c r="A30" s="112" t="s">
        <v>179</v>
      </c>
      <c r="B30" s="13" t="s">
        <v>3</v>
      </c>
      <c r="C30" s="101"/>
      <c r="D30" s="101"/>
      <c r="E30" s="91"/>
      <c r="F30" s="276"/>
      <c r="G30" s="193"/>
      <c r="H30" s="203">
        <f t="shared" si="1"/>
        <v>0</v>
      </c>
    </row>
    <row r="31" spans="1:8" ht="31.5">
      <c r="A31" s="112" t="s">
        <v>179</v>
      </c>
      <c r="B31" s="13" t="s">
        <v>170</v>
      </c>
      <c r="C31" s="101"/>
      <c r="D31" s="101"/>
      <c r="E31" s="91"/>
      <c r="F31" s="276"/>
      <c r="G31" s="193"/>
      <c r="H31" s="203">
        <f t="shared" si="1"/>
        <v>0</v>
      </c>
    </row>
    <row r="32" spans="1:8" ht="15.75">
      <c r="A32" s="112"/>
      <c r="B32" s="13" t="s">
        <v>8</v>
      </c>
      <c r="C32" s="101"/>
      <c r="D32" s="101"/>
      <c r="E32" s="91"/>
      <c r="F32" s="276"/>
      <c r="G32" s="193"/>
      <c r="H32" s="203">
        <f t="shared" si="1"/>
        <v>0</v>
      </c>
    </row>
    <row r="33" spans="1:8" ht="15.75">
      <c r="A33" s="112"/>
      <c r="B33" s="9" t="s">
        <v>1</v>
      </c>
      <c r="C33" s="101"/>
      <c r="D33" s="101"/>
      <c r="E33" s="91"/>
      <c r="F33" s="276"/>
      <c r="G33" s="193"/>
      <c r="H33" s="203">
        <f t="shared" si="1"/>
        <v>0</v>
      </c>
    </row>
    <row r="34" spans="1:8" ht="15.75">
      <c r="A34" s="112"/>
      <c r="B34" s="10" t="s">
        <v>171</v>
      </c>
      <c r="C34" s="101"/>
      <c r="D34" s="101"/>
      <c r="E34" s="91"/>
      <c r="F34" s="276"/>
      <c r="G34" s="193"/>
      <c r="H34" s="203">
        <f t="shared" si="1"/>
        <v>0</v>
      </c>
    </row>
    <row r="35" spans="1:8" ht="15.75">
      <c r="A35" s="112"/>
      <c r="B35" s="292" t="s">
        <v>38</v>
      </c>
      <c r="C35" s="286"/>
      <c r="D35" s="286"/>
      <c r="E35" s="293">
        <f>E26+E27+E30+E34+E31</f>
        <v>279524</v>
      </c>
      <c r="F35" s="294">
        <f>F26+F27+F30+F34+F31</f>
        <v>277975</v>
      </c>
      <c r="G35" s="294">
        <f>G26+G27+G30+G34+G31</f>
        <v>0</v>
      </c>
      <c r="H35" s="298">
        <f>H26+H27+H30+H34+H31</f>
        <v>277975</v>
      </c>
    </row>
    <row r="36" spans="1:8" ht="15.75">
      <c r="A36" s="112"/>
      <c r="B36" s="291" t="s">
        <v>44</v>
      </c>
      <c r="C36" s="199"/>
      <c r="D36" s="199"/>
      <c r="E36" s="289"/>
      <c r="F36" s="290"/>
      <c r="G36" s="193"/>
      <c r="H36" s="243">
        <f>F36+G36</f>
        <v>0</v>
      </c>
    </row>
    <row r="37" spans="1:8" ht="15.75">
      <c r="A37" s="112"/>
      <c r="B37" s="291" t="s">
        <v>45</v>
      </c>
      <c r="C37" s="199"/>
      <c r="D37" s="199"/>
      <c r="E37" s="289"/>
      <c r="F37" s="290"/>
      <c r="G37" s="193"/>
      <c r="H37" s="243">
        <f aca="true" t="shared" si="2" ref="H37:H42">F37+G37</f>
        <v>0</v>
      </c>
    </row>
    <row r="38" spans="1:8" ht="15.75">
      <c r="A38" s="112"/>
      <c r="B38" s="14" t="s">
        <v>13</v>
      </c>
      <c r="C38" s="199"/>
      <c r="D38" s="199"/>
      <c r="E38" s="289"/>
      <c r="F38" s="290"/>
      <c r="G38" s="193"/>
      <c r="H38" s="243">
        <f t="shared" si="2"/>
        <v>0</v>
      </c>
    </row>
    <row r="39" spans="1:8" ht="20.25" customHeight="1">
      <c r="A39" s="112"/>
      <c r="B39" s="13" t="s">
        <v>41</v>
      </c>
      <c r="C39" s="101"/>
      <c r="D39" s="101"/>
      <c r="E39" s="91">
        <v>844450</v>
      </c>
      <c r="F39" s="276">
        <v>0</v>
      </c>
      <c r="G39" s="251">
        <v>1125621</v>
      </c>
      <c r="H39" s="243">
        <f t="shared" si="2"/>
        <v>1125621</v>
      </c>
    </row>
    <row r="40" spans="1:8" ht="20.25" customHeight="1">
      <c r="A40" s="112"/>
      <c r="B40" s="13" t="s">
        <v>258</v>
      </c>
      <c r="C40" s="101"/>
      <c r="D40" s="101"/>
      <c r="E40" s="91"/>
      <c r="F40" s="276"/>
      <c r="G40" s="193"/>
      <c r="H40" s="243">
        <f t="shared" si="2"/>
        <v>0</v>
      </c>
    </row>
    <row r="41" spans="1:8" ht="20.25" customHeight="1">
      <c r="A41" s="112"/>
      <c r="B41" s="13" t="s">
        <v>259</v>
      </c>
      <c r="C41" s="101"/>
      <c r="D41" s="101"/>
      <c r="E41" s="91">
        <v>0</v>
      </c>
      <c r="F41" s="276"/>
      <c r="G41" s="193"/>
      <c r="H41" s="243">
        <f t="shared" si="2"/>
        <v>0</v>
      </c>
    </row>
    <row r="42" spans="1:8" ht="15.75">
      <c r="A42" s="112"/>
      <c r="B42" s="14" t="s">
        <v>14</v>
      </c>
      <c r="C42" s="101"/>
      <c r="D42" s="101"/>
      <c r="E42" s="91"/>
      <c r="F42" s="276"/>
      <c r="G42" s="193"/>
      <c r="H42" s="243">
        <f t="shared" si="2"/>
        <v>0</v>
      </c>
    </row>
    <row r="43" spans="1:8" ht="15.75">
      <c r="A43" s="112"/>
      <c r="B43" s="14" t="s">
        <v>40</v>
      </c>
      <c r="C43" s="101"/>
      <c r="D43" s="101"/>
      <c r="E43" s="91"/>
      <c r="F43" s="276"/>
      <c r="G43" s="193"/>
      <c r="H43" s="193"/>
    </row>
    <row r="44" spans="1:8" ht="30" customHeight="1">
      <c r="A44" s="112"/>
      <c r="B44" s="281" t="s">
        <v>7</v>
      </c>
      <c r="C44" s="282"/>
      <c r="D44" s="282"/>
      <c r="E44" s="283">
        <f>E35+E37+E39+E40+E41</f>
        <v>1123974</v>
      </c>
      <c r="F44" s="284">
        <f>F35+F37+F39+F41</f>
        <v>277975</v>
      </c>
      <c r="G44" s="284">
        <f>G35+G37+G39+G41</f>
        <v>1125621</v>
      </c>
      <c r="H44" s="297">
        <f>H35+H37+H39+H41</f>
        <v>1403596</v>
      </c>
    </row>
    <row r="45" spans="1:8" ht="30.75" customHeight="1" thickBot="1">
      <c r="A45" s="113"/>
      <c r="B45" s="114" t="s">
        <v>46</v>
      </c>
      <c r="C45" s="115"/>
      <c r="D45" s="115"/>
      <c r="E45" s="189">
        <f>SUM(E25,E44)</f>
        <v>1447283</v>
      </c>
      <c r="F45" s="279">
        <f>SUM(F25,F44)</f>
        <v>572613</v>
      </c>
      <c r="G45" s="279">
        <f>SUM(G25,G44)</f>
        <v>1158890</v>
      </c>
      <c r="H45" s="244">
        <f>SUM(H25,H44)</f>
        <v>1731503</v>
      </c>
    </row>
    <row r="46" spans="2:5" ht="15.75">
      <c r="B46" s="1"/>
      <c r="E46" s="194"/>
    </row>
    <row r="47" spans="2:5" ht="15.75">
      <c r="B47" s="1"/>
      <c r="E47" s="101"/>
    </row>
    <row r="48" spans="2:5" ht="15.75">
      <c r="B48" s="1"/>
      <c r="C48" s="49"/>
      <c r="E48" s="185"/>
    </row>
    <row r="49" spans="2:5" ht="15.75">
      <c r="B49" s="1"/>
      <c r="E49" s="185"/>
    </row>
    <row r="50" spans="2:5" ht="15.75">
      <c r="B50" s="1"/>
      <c r="E50" s="185"/>
    </row>
    <row r="51" spans="2:5" ht="15.75">
      <c r="B51" s="1"/>
      <c r="E51" s="185"/>
    </row>
    <row r="52" spans="2:5" ht="15.75">
      <c r="B52" s="1"/>
      <c r="E52" s="185"/>
    </row>
    <row r="53" spans="2:5" ht="15.75">
      <c r="B53" s="1"/>
      <c r="E53" s="185"/>
    </row>
    <row r="54" spans="2:5" ht="15.75">
      <c r="B54" s="1"/>
      <c r="E54" s="185"/>
    </row>
    <row r="55" spans="2:5" ht="15.75">
      <c r="B55" s="1"/>
      <c r="E55" s="185"/>
    </row>
    <row r="56" spans="2:5" ht="15.75">
      <c r="B56" s="1"/>
      <c r="E56" s="185"/>
    </row>
    <row r="57" spans="2:5" ht="15.75">
      <c r="B57" s="1"/>
      <c r="E57" s="185"/>
    </row>
    <row r="58" spans="2:5" ht="15.75">
      <c r="B58" s="1"/>
      <c r="E58" s="185"/>
    </row>
    <row r="59" spans="2:5" ht="15.75">
      <c r="B59" s="1"/>
      <c r="E59" s="185"/>
    </row>
    <row r="60" spans="2:5" ht="15.75">
      <c r="B60" s="1"/>
      <c r="E60" s="185"/>
    </row>
    <row r="61" spans="2:5" ht="15.75">
      <c r="B61" s="1"/>
      <c r="E61" s="195"/>
    </row>
    <row r="62" spans="2:5" ht="15.75">
      <c r="B62" s="1"/>
      <c r="E62" s="196"/>
    </row>
    <row r="63" spans="2:5" ht="15">
      <c r="B63" s="2"/>
      <c r="E63" s="185"/>
    </row>
    <row r="64" spans="2:5" ht="15">
      <c r="B64" s="2"/>
      <c r="E64" s="185"/>
    </row>
    <row r="65" spans="2:5" ht="15">
      <c r="B65" s="2"/>
      <c r="E65" s="185"/>
    </row>
    <row r="66" spans="2:5" ht="15">
      <c r="B66" s="2"/>
      <c r="E66" s="197"/>
    </row>
    <row r="67" spans="2:5" ht="15">
      <c r="B67" s="2"/>
      <c r="E67" s="185"/>
    </row>
    <row r="68" spans="2:5" ht="15">
      <c r="B68" s="2"/>
      <c r="E68" s="185"/>
    </row>
    <row r="69" spans="2:5" ht="15">
      <c r="B69" s="2"/>
      <c r="E69" s="185"/>
    </row>
    <row r="70" spans="2:5" ht="15">
      <c r="B70" s="2"/>
      <c r="E70" s="185"/>
    </row>
    <row r="71" spans="2:5" ht="15">
      <c r="B71" s="2"/>
      <c r="E71" s="185"/>
    </row>
    <row r="72" spans="2:5" ht="15">
      <c r="B72" s="2"/>
      <c r="E72" s="185"/>
    </row>
    <row r="73" spans="2:6" ht="15">
      <c r="B73" s="407"/>
      <c r="C73" s="408"/>
      <c r="D73" s="408"/>
      <c r="E73" s="196"/>
      <c r="F73" s="408"/>
    </row>
    <row r="74" spans="2:6" ht="15">
      <c r="B74" s="407"/>
      <c r="C74" s="408"/>
      <c r="D74" s="408"/>
      <c r="E74" s="196"/>
      <c r="F74" s="408"/>
    </row>
    <row r="75" spans="2:6" ht="15">
      <c r="B75" s="407"/>
      <c r="C75" s="408"/>
      <c r="D75" s="408"/>
      <c r="E75" s="196"/>
      <c r="F75" s="408"/>
    </row>
    <row r="76" spans="2:6" ht="15">
      <c r="B76" s="407"/>
      <c r="C76" s="408"/>
      <c r="D76" s="408"/>
      <c r="E76" s="196"/>
      <c r="F76" s="408"/>
    </row>
    <row r="77" spans="2:6" ht="15">
      <c r="B77" s="407"/>
      <c r="C77" s="408"/>
      <c r="D77" s="408"/>
      <c r="E77" s="196"/>
      <c r="F77" s="408"/>
    </row>
    <row r="78" spans="2:6" ht="15">
      <c r="B78" s="407"/>
      <c r="C78" s="408"/>
      <c r="D78" s="408"/>
      <c r="E78" s="196"/>
      <c r="F78" s="408"/>
    </row>
    <row r="79" spans="2:6" ht="15">
      <c r="B79" s="407"/>
      <c r="C79" s="408"/>
      <c r="D79" s="408"/>
      <c r="E79" s="196"/>
      <c r="F79" s="408"/>
    </row>
    <row r="80" spans="2:6" ht="15">
      <c r="B80" s="407"/>
      <c r="C80" s="408"/>
      <c r="D80" s="408"/>
      <c r="E80" s="196"/>
      <c r="F80" s="408"/>
    </row>
    <row r="81" spans="2:6" ht="15">
      <c r="B81" s="407"/>
      <c r="C81" s="408"/>
      <c r="D81" s="408"/>
      <c r="E81" s="196"/>
      <c r="F81" s="408"/>
    </row>
    <row r="82" spans="2:6" ht="15">
      <c r="B82" s="407"/>
      <c r="C82" s="408"/>
      <c r="D82" s="408"/>
      <c r="E82" s="196"/>
      <c r="F82" s="408"/>
    </row>
    <row r="83" spans="2:6" ht="15">
      <c r="B83" s="407"/>
      <c r="C83" s="408"/>
      <c r="D83" s="408"/>
      <c r="E83" s="197"/>
      <c r="F83" s="408"/>
    </row>
    <row r="84" spans="2:6" ht="16.5">
      <c r="B84" s="407"/>
      <c r="C84" s="408"/>
      <c r="D84" s="408"/>
      <c r="E84" s="409"/>
      <c r="F84" s="408"/>
    </row>
    <row r="85" spans="2:6" ht="15">
      <c r="B85" s="407"/>
      <c r="C85" s="408"/>
      <c r="D85" s="408"/>
      <c r="E85" s="196"/>
      <c r="F85" s="408"/>
    </row>
    <row r="86" spans="2:6" ht="15">
      <c r="B86" s="407"/>
      <c r="C86" s="408"/>
      <c r="D86" s="408"/>
      <c r="E86" s="408"/>
      <c r="F86" s="408"/>
    </row>
    <row r="87" spans="2:6" ht="15">
      <c r="B87" s="407"/>
      <c r="C87" s="408"/>
      <c r="D87" s="408"/>
      <c r="E87" s="408"/>
      <c r="F87" s="408"/>
    </row>
    <row r="88" spans="2:6" ht="15">
      <c r="B88" s="407"/>
      <c r="C88" s="408"/>
      <c r="D88" s="408"/>
      <c r="E88" s="408"/>
      <c r="F88" s="408"/>
    </row>
    <row r="89" spans="2:6" ht="15">
      <c r="B89" s="407"/>
      <c r="C89" s="408"/>
      <c r="D89" s="408"/>
      <c r="E89" s="408"/>
      <c r="F89" s="408"/>
    </row>
    <row r="90" spans="2:6" ht="15">
      <c r="B90" s="407"/>
      <c r="C90" s="408"/>
      <c r="D90" s="408"/>
      <c r="E90" s="408"/>
      <c r="F90" s="408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6" width="20.57421875" style="0" customWidth="1"/>
    <col min="7" max="7" width="18.8515625" style="0" customWidth="1"/>
    <col min="8" max="8" width="20.421875" style="0" customWidth="1"/>
    <col min="12" max="12" width="27.28125" style="0" customWidth="1"/>
  </cols>
  <sheetData>
    <row r="1" spans="1:6" ht="15.75" customHeight="1">
      <c r="A1" s="429" t="s">
        <v>136</v>
      </c>
      <c r="B1" s="427"/>
      <c r="C1" s="427"/>
      <c r="D1" s="427"/>
      <c r="E1" s="427"/>
      <c r="F1" s="427"/>
    </row>
    <row r="2" spans="1:6" ht="13.5" customHeight="1">
      <c r="A2" s="429" t="s">
        <v>283</v>
      </c>
      <c r="B2" s="427"/>
      <c r="C2" s="427"/>
      <c r="D2" s="427"/>
      <c r="E2" s="427"/>
      <c r="F2" s="427"/>
    </row>
    <row r="3" ht="20.25" customHeight="1" thickBot="1"/>
    <row r="4" spans="1:8" ht="36" customHeight="1">
      <c r="A4" s="109"/>
      <c r="B4" s="110" t="s">
        <v>140</v>
      </c>
      <c r="C4" s="117"/>
      <c r="D4" s="117"/>
      <c r="E4" s="108" t="s">
        <v>284</v>
      </c>
      <c r="F4" s="299" t="s">
        <v>285</v>
      </c>
      <c r="G4" s="308" t="s">
        <v>324</v>
      </c>
      <c r="H4" s="309" t="s">
        <v>325</v>
      </c>
    </row>
    <row r="5" spans="1:11" ht="15.75">
      <c r="A5" s="112" t="s">
        <v>180</v>
      </c>
      <c r="B5" s="20" t="s">
        <v>31</v>
      </c>
      <c r="C5" s="60"/>
      <c r="D5" s="60"/>
      <c r="E5" s="210">
        <v>20967</v>
      </c>
      <c r="F5" s="300">
        <v>17634</v>
      </c>
      <c r="G5" s="211">
        <v>1056</v>
      </c>
      <c r="H5" s="316">
        <f>F5+G5</f>
        <v>18690</v>
      </c>
      <c r="K5" s="84"/>
    </row>
    <row r="6" spans="1:8" ht="15.75">
      <c r="A6" s="112" t="s">
        <v>181</v>
      </c>
      <c r="B6" s="20" t="s">
        <v>27</v>
      </c>
      <c r="C6" s="60"/>
      <c r="D6" s="60"/>
      <c r="E6" s="211">
        <v>2794</v>
      </c>
      <c r="F6" s="300">
        <v>1994</v>
      </c>
      <c r="G6" s="211">
        <v>634</v>
      </c>
      <c r="H6" s="316">
        <f aca="true" t="shared" si="0" ref="H6:H19">F6+G6</f>
        <v>2628</v>
      </c>
    </row>
    <row r="7" spans="1:8" ht="15.75">
      <c r="A7" s="112" t="s">
        <v>182</v>
      </c>
      <c r="B7" s="20" t="s">
        <v>28</v>
      </c>
      <c r="C7" s="60"/>
      <c r="D7" s="60"/>
      <c r="E7" s="211">
        <v>4700</v>
      </c>
      <c r="F7" s="300">
        <v>6507</v>
      </c>
      <c r="G7" s="211">
        <v>4737</v>
      </c>
      <c r="H7" s="316">
        <f t="shared" si="0"/>
        <v>11244</v>
      </c>
    </row>
    <row r="8" spans="1:8" ht="38.25" customHeight="1">
      <c r="A8" s="112" t="s">
        <v>182</v>
      </c>
      <c r="B8" s="20" t="s">
        <v>268</v>
      </c>
      <c r="C8" s="60"/>
      <c r="D8" s="60"/>
      <c r="E8" s="211">
        <v>17440</v>
      </c>
      <c r="F8" s="300">
        <v>70</v>
      </c>
      <c r="G8" s="211">
        <v>17331</v>
      </c>
      <c r="H8" s="316">
        <f t="shared" si="0"/>
        <v>17401</v>
      </c>
    </row>
    <row r="9" spans="1:10" ht="38.25" customHeight="1">
      <c r="A9" s="201" t="s">
        <v>182</v>
      </c>
      <c r="B9" s="20" t="s">
        <v>255</v>
      </c>
      <c r="C9" s="60"/>
      <c r="D9" s="60"/>
      <c r="E9" s="211">
        <v>38000</v>
      </c>
      <c r="F9" s="300">
        <v>38000</v>
      </c>
      <c r="G9" s="211"/>
      <c r="H9" s="316">
        <f t="shared" si="0"/>
        <v>38000</v>
      </c>
      <c r="J9" t="s">
        <v>337</v>
      </c>
    </row>
    <row r="10" spans="1:8" ht="54.75" customHeight="1">
      <c r="A10" s="112" t="s">
        <v>224</v>
      </c>
      <c r="B10" s="20" t="s">
        <v>230</v>
      </c>
      <c r="C10" s="60"/>
      <c r="D10" s="60"/>
      <c r="E10" s="211">
        <v>29516</v>
      </c>
      <c r="F10" s="300">
        <v>4645</v>
      </c>
      <c r="G10" s="211">
        <v>9511</v>
      </c>
      <c r="H10" s="316">
        <f t="shared" si="0"/>
        <v>14156</v>
      </c>
    </row>
    <row r="11" spans="1:8" ht="15.75">
      <c r="A11" s="112"/>
      <c r="B11" s="20" t="s">
        <v>29</v>
      </c>
      <c r="C11" s="60"/>
      <c r="D11" s="60"/>
      <c r="E11" s="211"/>
      <c r="F11" s="300"/>
      <c r="G11" s="211"/>
      <c r="H11" s="316">
        <f t="shared" si="0"/>
        <v>0</v>
      </c>
    </row>
    <row r="12" spans="1:8" ht="15.75">
      <c r="A12" s="112"/>
      <c r="B12" s="20" t="s">
        <v>273</v>
      </c>
      <c r="C12" s="60"/>
      <c r="D12" s="60"/>
      <c r="E12" s="211"/>
      <c r="F12" s="300"/>
      <c r="G12" s="211"/>
      <c r="H12" s="316">
        <f t="shared" si="0"/>
        <v>0</v>
      </c>
    </row>
    <row r="13" spans="1:8" ht="15.75">
      <c r="A13" s="112"/>
      <c r="B13" s="9" t="s">
        <v>274</v>
      </c>
      <c r="C13" s="60"/>
      <c r="D13" s="60"/>
      <c r="E13" s="211">
        <v>1500</v>
      </c>
      <c r="F13" s="300">
        <v>1000</v>
      </c>
      <c r="G13" s="211"/>
      <c r="H13" s="316">
        <f t="shared" si="0"/>
        <v>1000</v>
      </c>
    </row>
    <row r="14" spans="1:8" ht="15.75">
      <c r="A14" s="112"/>
      <c r="B14" s="9" t="s">
        <v>49</v>
      </c>
      <c r="C14" s="60"/>
      <c r="D14" s="60"/>
      <c r="E14" s="211"/>
      <c r="F14" s="300"/>
      <c r="G14" s="211"/>
      <c r="H14" s="316">
        <f t="shared" si="0"/>
        <v>0</v>
      </c>
    </row>
    <row r="15" spans="1:8" ht="15.75">
      <c r="A15" s="112"/>
      <c r="B15" s="9" t="s">
        <v>50</v>
      </c>
      <c r="C15" s="60"/>
      <c r="D15" s="60"/>
      <c r="E15" s="211"/>
      <c r="F15" s="300"/>
      <c r="G15" s="211"/>
      <c r="H15" s="316">
        <f t="shared" si="0"/>
        <v>0</v>
      </c>
    </row>
    <row r="16" spans="1:8" ht="15.75">
      <c r="A16" s="112"/>
      <c r="B16" s="9" t="s">
        <v>51</v>
      </c>
      <c r="C16" s="60"/>
      <c r="D16" s="60"/>
      <c r="E16" s="211"/>
      <c r="F16" s="300"/>
      <c r="G16" s="211"/>
      <c r="H16" s="316">
        <f t="shared" si="0"/>
        <v>0</v>
      </c>
    </row>
    <row r="17" spans="1:8" ht="31.5">
      <c r="A17" s="112"/>
      <c r="B17" s="312" t="s">
        <v>26</v>
      </c>
      <c r="C17" s="313"/>
      <c r="D17" s="313"/>
      <c r="E17" s="314"/>
      <c r="F17" s="315"/>
      <c r="G17" s="211"/>
      <c r="H17" s="316">
        <f t="shared" si="0"/>
        <v>0</v>
      </c>
    </row>
    <row r="18" spans="1:8" ht="15.75">
      <c r="A18" s="112" t="s">
        <v>203</v>
      </c>
      <c r="B18" s="4" t="s">
        <v>16</v>
      </c>
      <c r="C18" s="60"/>
      <c r="D18" s="60"/>
      <c r="E18" s="82">
        <v>347166</v>
      </c>
      <c r="F18" s="301">
        <v>362013</v>
      </c>
      <c r="G18" s="211"/>
      <c r="H18" s="316">
        <f t="shared" si="0"/>
        <v>362013</v>
      </c>
    </row>
    <row r="19" spans="1:8" ht="15.75">
      <c r="A19" s="112" t="s">
        <v>203</v>
      </c>
      <c r="B19" s="4" t="s">
        <v>17</v>
      </c>
      <c r="C19" s="60" t="s">
        <v>124</v>
      </c>
      <c r="D19" s="60"/>
      <c r="E19" s="208">
        <v>140000</v>
      </c>
      <c r="F19" s="302">
        <v>140000</v>
      </c>
      <c r="G19" s="211"/>
      <c r="H19" s="316">
        <f t="shared" si="0"/>
        <v>140000</v>
      </c>
    </row>
    <row r="20" spans="1:8" ht="24.75" customHeight="1">
      <c r="A20" s="112"/>
      <c r="B20" s="281" t="s">
        <v>6</v>
      </c>
      <c r="C20" s="310" t="e">
        <f>SUM(C5,C6,C7,C11,C12,C17,C18,C19+#REF!)</f>
        <v>#VALUE!</v>
      </c>
      <c r="D20" s="310" t="e">
        <f>SUM(D5,D6,D7,D11,D12,D17,D18,D19+#REF!)</f>
        <v>#REF!</v>
      </c>
      <c r="E20" s="310">
        <f>SUM(E5:E19)</f>
        <v>602083</v>
      </c>
      <c r="F20" s="311">
        <f>SUM(F5:F19)</f>
        <v>571863</v>
      </c>
      <c r="G20" s="311">
        <f>SUM(G5:G19)</f>
        <v>33269</v>
      </c>
      <c r="H20" s="311">
        <f>SUM(H5:H19)</f>
        <v>605132</v>
      </c>
    </row>
    <row r="21" spans="1:12" ht="20.25" customHeight="1">
      <c r="A21" s="112" t="s">
        <v>184</v>
      </c>
      <c r="B21" s="20" t="s">
        <v>236</v>
      </c>
      <c r="C21" s="60"/>
      <c r="D21" s="60"/>
      <c r="E21" s="80">
        <v>1037</v>
      </c>
      <c r="F21" s="303">
        <v>750</v>
      </c>
      <c r="G21" s="211">
        <v>25</v>
      </c>
      <c r="H21" s="91">
        <f>F21+G21</f>
        <v>775</v>
      </c>
      <c r="L21" s="83"/>
    </row>
    <row r="22" spans="1:12" ht="20.25" customHeight="1">
      <c r="A22" s="112" t="s">
        <v>184</v>
      </c>
      <c r="B22" s="20" t="s">
        <v>237</v>
      </c>
      <c r="C22" s="60"/>
      <c r="D22" s="60"/>
      <c r="E22" s="80"/>
      <c r="F22" s="303">
        <v>0</v>
      </c>
      <c r="G22" s="211"/>
      <c r="H22" s="91">
        <f aca="true" t="shared" si="1" ref="H22:H36">F22+G22</f>
        <v>0</v>
      </c>
      <c r="L22" s="83"/>
    </row>
    <row r="23" spans="1:12" ht="15.75">
      <c r="A23" s="112" t="s">
        <v>185</v>
      </c>
      <c r="B23" s="20" t="s">
        <v>19</v>
      </c>
      <c r="C23" s="60"/>
      <c r="D23" s="60"/>
      <c r="E23" s="60">
        <v>0</v>
      </c>
      <c r="F23" s="304">
        <v>0</v>
      </c>
      <c r="G23" s="211"/>
      <c r="H23" s="91">
        <f t="shared" si="1"/>
        <v>0</v>
      </c>
      <c r="L23" s="83"/>
    </row>
    <row r="24" spans="1:12" ht="15.75">
      <c r="A24" s="112"/>
      <c r="B24" s="20" t="s">
        <v>21</v>
      </c>
      <c r="C24" s="60"/>
      <c r="D24" s="82" t="e">
        <f>SUM(#REF!,#REF!)</f>
        <v>#REF!</v>
      </c>
      <c r="E24" s="60"/>
      <c r="F24" s="304"/>
      <c r="G24" s="211"/>
      <c r="H24" s="91">
        <f t="shared" si="1"/>
        <v>0</v>
      </c>
      <c r="L24" s="83">
        <f>SUM(L21:L23)</f>
        <v>0</v>
      </c>
    </row>
    <row r="25" spans="1:12" ht="47.25">
      <c r="A25" s="112"/>
      <c r="B25" s="9" t="s">
        <v>52</v>
      </c>
      <c r="C25" s="60"/>
      <c r="D25" s="60"/>
      <c r="E25" s="80">
        <v>0</v>
      </c>
      <c r="F25" s="303">
        <v>0</v>
      </c>
      <c r="G25" s="211"/>
      <c r="H25" s="91">
        <f t="shared" si="1"/>
        <v>0</v>
      </c>
      <c r="L25" s="84"/>
    </row>
    <row r="26" spans="1:12" ht="15.75">
      <c r="A26" s="112"/>
      <c r="B26" s="9" t="s">
        <v>275</v>
      </c>
      <c r="C26" s="60"/>
      <c r="D26" s="60"/>
      <c r="E26" s="80"/>
      <c r="F26" s="303"/>
      <c r="G26" s="211"/>
      <c r="H26" s="91">
        <f t="shared" si="1"/>
        <v>0</v>
      </c>
      <c r="L26" s="84"/>
    </row>
    <row r="27" spans="1:8" ht="15.75">
      <c r="A27" s="112"/>
      <c r="B27" s="9" t="s">
        <v>53</v>
      </c>
      <c r="C27" s="60"/>
      <c r="D27" s="60"/>
      <c r="E27" s="60"/>
      <c r="F27" s="304"/>
      <c r="G27" s="211"/>
      <c r="H27" s="91">
        <f t="shared" si="1"/>
        <v>0</v>
      </c>
    </row>
    <row r="28" spans="1:8" ht="15.75">
      <c r="A28" s="112"/>
      <c r="B28" s="9" t="s">
        <v>54</v>
      </c>
      <c r="C28" s="60"/>
      <c r="D28" s="60"/>
      <c r="E28" s="60"/>
      <c r="F28" s="304"/>
      <c r="G28" s="211"/>
      <c r="H28" s="91">
        <f t="shared" si="1"/>
        <v>0</v>
      </c>
    </row>
    <row r="29" spans="1:8" ht="15.75">
      <c r="A29" s="112"/>
      <c r="B29" s="9" t="s">
        <v>55</v>
      </c>
      <c r="C29" s="60"/>
      <c r="D29" s="60"/>
      <c r="E29" s="82">
        <v>844163</v>
      </c>
      <c r="F29" s="304"/>
      <c r="G29" s="211">
        <v>1125596</v>
      </c>
      <c r="H29" s="91">
        <f t="shared" si="1"/>
        <v>1125596</v>
      </c>
    </row>
    <row r="30" spans="1:8" ht="15.75">
      <c r="A30" s="201" t="s">
        <v>203</v>
      </c>
      <c r="B30" s="4" t="s">
        <v>33</v>
      </c>
      <c r="C30" s="60"/>
      <c r="D30" s="60"/>
      <c r="E30" s="82">
        <v>0</v>
      </c>
      <c r="F30" s="301"/>
      <c r="G30" s="211"/>
      <c r="H30" s="91">
        <f t="shared" si="1"/>
        <v>0</v>
      </c>
    </row>
    <row r="31" spans="1:8" ht="15.75">
      <c r="A31" s="112"/>
      <c r="B31" s="4" t="s">
        <v>32</v>
      </c>
      <c r="C31" s="82" t="s">
        <v>125</v>
      </c>
      <c r="D31" s="60">
        <v>6408</v>
      </c>
      <c r="E31" s="60"/>
      <c r="F31" s="304"/>
      <c r="G31" s="211"/>
      <c r="H31" s="91">
        <f t="shared" si="1"/>
        <v>0</v>
      </c>
    </row>
    <row r="32" spans="1:8" ht="15.75">
      <c r="A32" s="112" t="s">
        <v>183</v>
      </c>
      <c r="B32" s="4" t="s">
        <v>260</v>
      </c>
      <c r="C32" s="82"/>
      <c r="D32" s="60"/>
      <c r="E32" s="82"/>
      <c r="F32" s="301">
        <v>0</v>
      </c>
      <c r="G32" s="211"/>
      <c r="H32" s="91">
        <f t="shared" si="1"/>
        <v>0</v>
      </c>
    </row>
    <row r="33" spans="1:8" ht="15.75">
      <c r="A33" s="112"/>
      <c r="B33" s="18" t="s">
        <v>25</v>
      </c>
      <c r="C33" s="60"/>
      <c r="D33" s="60">
        <v>17369</v>
      </c>
      <c r="E33" s="118"/>
      <c r="F33" s="305"/>
      <c r="G33" s="211"/>
      <c r="H33" s="91">
        <f t="shared" si="1"/>
        <v>0</v>
      </c>
    </row>
    <row r="34" spans="1:8" ht="15.75">
      <c r="A34" s="112"/>
      <c r="B34" s="6" t="s">
        <v>22</v>
      </c>
      <c r="C34" s="60"/>
      <c r="D34" s="81">
        <f>SUM(D31:D33)</f>
        <v>23777</v>
      </c>
      <c r="E34" s="60"/>
      <c r="F34" s="304"/>
      <c r="G34" s="211"/>
      <c r="H34" s="91">
        <f t="shared" si="1"/>
        <v>0</v>
      </c>
    </row>
    <row r="35" spans="1:8" ht="15.75">
      <c r="A35" s="112"/>
      <c r="B35" s="6" t="s">
        <v>24</v>
      </c>
      <c r="C35" s="60"/>
      <c r="D35" s="60"/>
      <c r="E35" s="60"/>
      <c r="F35" s="304"/>
      <c r="G35" s="211"/>
      <c r="H35" s="91">
        <f t="shared" si="1"/>
        <v>0</v>
      </c>
    </row>
    <row r="36" spans="1:8" ht="15.75">
      <c r="A36" s="112"/>
      <c r="B36" s="6" t="s">
        <v>23</v>
      </c>
      <c r="C36" s="60"/>
      <c r="D36" s="60"/>
      <c r="E36" s="60"/>
      <c r="F36" s="304"/>
      <c r="G36" s="211"/>
      <c r="H36" s="91">
        <f t="shared" si="1"/>
        <v>0</v>
      </c>
    </row>
    <row r="37" spans="1:8" ht="24" customHeight="1">
      <c r="A37" s="112"/>
      <c r="B37" s="281" t="s">
        <v>7</v>
      </c>
      <c r="C37" s="310">
        <f>SUM(C21,C23,C24,C30,C31,C33,C34,C35,C36)</f>
        <v>0</v>
      </c>
      <c r="D37" s="310" t="e">
        <f>SUM(D21,D23,D24,D30,D31,D33,D34,D35,D36)</f>
        <v>#REF!</v>
      </c>
      <c r="E37" s="310">
        <f>SUM(E21:E36)</f>
        <v>845200</v>
      </c>
      <c r="F37" s="311">
        <f>SUM(F21:F36)</f>
        <v>750</v>
      </c>
      <c r="G37" s="311">
        <f>SUM(G21:G36)</f>
        <v>1125621</v>
      </c>
      <c r="H37" s="311">
        <f>SUM(H21:H36)</f>
        <v>1126371</v>
      </c>
    </row>
    <row r="38" spans="1:8" ht="36" customHeight="1" thickBot="1">
      <c r="A38" s="113"/>
      <c r="B38" s="119" t="s">
        <v>18</v>
      </c>
      <c r="C38" s="120" t="e">
        <f aca="true" t="shared" si="2" ref="C38:H38">SUM(C20,C37)</f>
        <v>#VALUE!</v>
      </c>
      <c r="D38" s="120" t="e">
        <f t="shared" si="2"/>
        <v>#REF!</v>
      </c>
      <c r="E38" s="120">
        <f t="shared" si="2"/>
        <v>1447283</v>
      </c>
      <c r="F38" s="306">
        <f t="shared" si="2"/>
        <v>572613</v>
      </c>
      <c r="G38" s="306">
        <f t="shared" si="2"/>
        <v>1158890</v>
      </c>
      <c r="H38" s="306">
        <f t="shared" si="2"/>
        <v>1731503</v>
      </c>
    </row>
    <row r="39" ht="12.75">
      <c r="E39" s="307"/>
    </row>
    <row r="40" ht="12.75">
      <c r="E40" s="101"/>
    </row>
    <row r="41" ht="12.75">
      <c r="E41" s="101"/>
    </row>
    <row r="42" ht="12.75">
      <c r="E42" s="101"/>
    </row>
    <row r="43" ht="12.75">
      <c r="E43" s="101"/>
    </row>
    <row r="44" ht="12.75">
      <c r="E44" s="101"/>
    </row>
    <row r="45" ht="12.75">
      <c r="E45" s="101"/>
    </row>
    <row r="46" ht="12.75">
      <c r="E46" s="101"/>
    </row>
    <row r="47" ht="12.75">
      <c r="E47" s="101"/>
    </row>
    <row r="48" ht="12.75">
      <c r="E48" s="101"/>
    </row>
    <row r="49" ht="12.75">
      <c r="E49" s="101"/>
    </row>
    <row r="50" ht="12.75">
      <c r="E50" s="101"/>
    </row>
    <row r="51" ht="12.75">
      <c r="E51" s="101"/>
    </row>
    <row r="52" ht="12.75">
      <c r="E52" s="101"/>
    </row>
    <row r="53" ht="12.75">
      <c r="E53" s="101"/>
    </row>
    <row r="54" ht="12.75">
      <c r="E54" s="199"/>
    </row>
    <row r="55" ht="12.75">
      <c r="E55" s="101"/>
    </row>
    <row r="56" ht="12.75">
      <c r="E56" s="101"/>
    </row>
    <row r="57" ht="12.75">
      <c r="E57" s="200"/>
    </row>
    <row r="58" ht="12.75">
      <c r="E58" s="185"/>
    </row>
    <row r="59" ht="12.75">
      <c r="E59" s="185"/>
    </row>
    <row r="60" ht="12.75">
      <c r="E60" s="185"/>
    </row>
    <row r="61" ht="12.75">
      <c r="E61" s="185"/>
    </row>
    <row r="62" ht="12.75">
      <c r="E62" s="185"/>
    </row>
    <row r="63" ht="12.75">
      <c r="E63" s="185"/>
    </row>
    <row r="64" ht="12.75">
      <c r="E64" s="185"/>
    </row>
    <row r="65" ht="12.75">
      <c r="E65" s="185"/>
    </row>
    <row r="66" ht="12.75">
      <c r="E66" s="185"/>
    </row>
    <row r="67" ht="12.75">
      <c r="E67" s="185"/>
    </row>
    <row r="68" ht="12.75">
      <c r="E68" s="185"/>
    </row>
    <row r="69" ht="12.75">
      <c r="E69" s="199"/>
    </row>
    <row r="70" ht="12.75">
      <c r="E70" s="185"/>
    </row>
    <row r="71" ht="12.75">
      <c r="E71" s="185"/>
    </row>
    <row r="72" ht="12.75">
      <c r="E72" s="185"/>
    </row>
    <row r="73" ht="12.75">
      <c r="E73" s="200"/>
    </row>
    <row r="74" ht="15.75">
      <c r="E74" s="198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5" r:id="rId1"/>
  <headerFooter alignWithMargins="0">
    <oddHeader>&amp;R&amp;"Bookman Old Style,Normál"2.MELLÉKLET</oddHeader>
    <oddFooter>&amp;C&amp;"Bookman Old Style,Normál"2013. ÉVI KÖLTSÉGVETÉS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3" width="22.421875" style="0" customWidth="1"/>
    <col min="4" max="4" width="21.421875" style="0" customWidth="1"/>
    <col min="5" max="5" width="19.421875" style="0" customWidth="1"/>
  </cols>
  <sheetData>
    <row r="1" spans="1:3" ht="15.75" customHeight="1">
      <c r="A1" s="429" t="s">
        <v>136</v>
      </c>
      <c r="B1" s="427"/>
      <c r="C1" s="427"/>
    </row>
    <row r="2" spans="1:3" ht="15.75" customHeight="1">
      <c r="A2" s="429" t="s">
        <v>286</v>
      </c>
      <c r="B2" s="427"/>
      <c r="C2" s="427"/>
    </row>
    <row r="4" spans="1:5" ht="46.5" customHeight="1">
      <c r="A4" s="59" t="s">
        <v>140</v>
      </c>
      <c r="B4" s="98" t="s">
        <v>287</v>
      </c>
      <c r="C4" s="98" t="s">
        <v>288</v>
      </c>
      <c r="D4" s="98" t="s">
        <v>326</v>
      </c>
      <c r="E4" s="98" t="s">
        <v>288</v>
      </c>
    </row>
    <row r="5" spans="1:5" ht="30">
      <c r="A5" s="53" t="s">
        <v>113</v>
      </c>
      <c r="B5" s="211"/>
      <c r="C5" s="211"/>
      <c r="D5" s="60"/>
      <c r="E5" s="317">
        <f>C5+D5</f>
        <v>0</v>
      </c>
    </row>
    <row r="6" spans="1:5" ht="45">
      <c r="A6" s="53" t="s">
        <v>116</v>
      </c>
      <c r="B6" s="211"/>
      <c r="C6" s="211"/>
      <c r="D6" s="60"/>
      <c r="E6" s="317">
        <f aca="true" t="shared" si="0" ref="E6:E11">C6+D6</f>
        <v>0</v>
      </c>
    </row>
    <row r="7" spans="1:5" ht="15">
      <c r="A7" s="53" t="s">
        <v>114</v>
      </c>
      <c r="B7" s="211"/>
      <c r="C7" s="211"/>
      <c r="D7" s="60"/>
      <c r="E7" s="317">
        <f t="shared" si="0"/>
        <v>0</v>
      </c>
    </row>
    <row r="8" spans="1:5" ht="15">
      <c r="A8" s="53" t="s">
        <v>249</v>
      </c>
      <c r="B8" s="211"/>
      <c r="C8" s="211"/>
      <c r="D8" s="60"/>
      <c r="E8" s="317">
        <f t="shared" si="0"/>
        <v>0</v>
      </c>
    </row>
    <row r="9" spans="1:5" ht="45">
      <c r="A9" s="53" t="s">
        <v>115</v>
      </c>
      <c r="B9" s="211"/>
      <c r="C9" s="211"/>
      <c r="D9" s="60"/>
      <c r="E9" s="317">
        <f t="shared" si="0"/>
        <v>0</v>
      </c>
    </row>
    <row r="10" spans="1:5" ht="30">
      <c r="A10" s="53" t="s">
        <v>112</v>
      </c>
      <c r="B10" s="211"/>
      <c r="C10" s="211"/>
      <c r="D10" s="60"/>
      <c r="E10" s="317">
        <f t="shared" si="0"/>
        <v>0</v>
      </c>
    </row>
    <row r="11" spans="1:5" ht="15.75">
      <c r="A11" s="23" t="s">
        <v>56</v>
      </c>
      <c r="B11" s="52">
        <f>SUM(B5:B10)</f>
        <v>0</v>
      </c>
      <c r="C11" s="52">
        <f>SUM(C5:C10)</f>
        <v>0</v>
      </c>
      <c r="D11" s="52">
        <f>SUM(D5:D10)</f>
        <v>0</v>
      </c>
      <c r="E11" s="318">
        <f t="shared" si="0"/>
        <v>0</v>
      </c>
    </row>
    <row r="12" ht="15">
      <c r="A12" s="22"/>
    </row>
    <row r="13" spans="1:5" ht="40.5" customHeight="1">
      <c r="A13" s="59" t="s">
        <v>140</v>
      </c>
      <c r="B13" s="98" t="s">
        <v>287</v>
      </c>
      <c r="C13" s="98" t="s">
        <v>288</v>
      </c>
      <c r="D13" s="98" t="s">
        <v>326</v>
      </c>
      <c r="E13" s="98" t="s">
        <v>288</v>
      </c>
    </row>
    <row r="14" spans="1:5" ht="45">
      <c r="A14" s="53" t="s">
        <v>117</v>
      </c>
      <c r="B14" s="60"/>
      <c r="C14" s="211"/>
      <c r="D14" s="211"/>
      <c r="E14" s="211">
        <f aca="true" t="shared" si="1" ref="E14:E19">C14+D14</f>
        <v>0</v>
      </c>
    </row>
    <row r="15" spans="1:5" ht="30">
      <c r="A15" s="53" t="s">
        <v>120</v>
      </c>
      <c r="B15" s="60"/>
      <c r="C15" s="211"/>
      <c r="D15" s="211"/>
      <c r="E15" s="211">
        <f t="shared" si="1"/>
        <v>0</v>
      </c>
    </row>
    <row r="16" spans="1:5" ht="15">
      <c r="A16" s="53" t="s">
        <v>118</v>
      </c>
      <c r="B16" s="60"/>
      <c r="C16" s="211"/>
      <c r="D16" s="211"/>
      <c r="E16" s="211">
        <f t="shared" si="1"/>
        <v>0</v>
      </c>
    </row>
    <row r="17" spans="1:5" ht="15">
      <c r="A17" s="53" t="s">
        <v>261</v>
      </c>
      <c r="B17" s="82"/>
      <c r="C17" s="211"/>
      <c r="D17" s="211"/>
      <c r="E17" s="211">
        <f t="shared" si="1"/>
        <v>0</v>
      </c>
    </row>
    <row r="18" spans="1:5" ht="30.75">
      <c r="A18" s="53" t="s">
        <v>134</v>
      </c>
      <c r="B18" s="47">
        <v>889177</v>
      </c>
      <c r="C18" s="410">
        <v>0</v>
      </c>
      <c r="D18" s="411">
        <v>1158890</v>
      </c>
      <c r="E18" s="211">
        <f t="shared" si="1"/>
        <v>1158890</v>
      </c>
    </row>
    <row r="19" spans="1:5" ht="45">
      <c r="A19" s="53" t="s">
        <v>119</v>
      </c>
      <c r="B19" s="60"/>
      <c r="C19" s="211"/>
      <c r="D19" s="211"/>
      <c r="E19" s="211">
        <f t="shared" si="1"/>
        <v>0</v>
      </c>
    </row>
    <row r="20" spans="1:5" ht="15.75">
      <c r="A20" s="23" t="s">
        <v>57</v>
      </c>
      <c r="B20" s="52">
        <f>SUM(B14:B19)</f>
        <v>889177</v>
      </c>
      <c r="C20" s="52">
        <f>SUM(C14:C19)</f>
        <v>0</v>
      </c>
      <c r="D20" s="52">
        <f>SUM(D14:D19)</f>
        <v>1158890</v>
      </c>
      <c r="E20" s="52">
        <f>SUM(E14:E19)</f>
        <v>1158890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9.28125" style="0" customWidth="1"/>
    <col min="2" max="3" width="19.140625" style="0" customWidth="1"/>
    <col min="4" max="4" width="15.7109375" style="0" customWidth="1"/>
    <col min="5" max="5" width="17.57421875" style="0" customWidth="1"/>
  </cols>
  <sheetData>
    <row r="1" spans="1:3" ht="15.75" customHeight="1">
      <c r="A1" s="429" t="s">
        <v>238</v>
      </c>
      <c r="B1" s="427"/>
      <c r="C1" s="427"/>
    </row>
    <row r="2" spans="1:3" ht="13.5">
      <c r="A2" s="429" t="s">
        <v>289</v>
      </c>
      <c r="B2" s="427"/>
      <c r="C2" s="427"/>
    </row>
    <row r="4" spans="1:3" ht="18">
      <c r="A4" s="59" t="s">
        <v>140</v>
      </c>
      <c r="B4" s="81" t="s">
        <v>290</v>
      </c>
      <c r="C4" s="99" t="s">
        <v>291</v>
      </c>
    </row>
    <row r="5" spans="1:3" ht="15">
      <c r="A5" s="51" t="s">
        <v>128</v>
      </c>
      <c r="B5" s="60"/>
      <c r="C5" s="60"/>
    </row>
    <row r="6" spans="1:3" ht="15">
      <c r="A6" s="51" t="s">
        <v>129</v>
      </c>
      <c r="B6" s="47">
        <v>0</v>
      </c>
      <c r="C6" s="47">
        <v>0</v>
      </c>
    </row>
    <row r="7" spans="1:3" ht="15">
      <c r="A7" s="51" t="s">
        <v>231</v>
      </c>
      <c r="B7" s="47">
        <v>0</v>
      </c>
      <c r="C7" s="47">
        <v>0</v>
      </c>
    </row>
    <row r="8" spans="1:3" ht="15.75">
      <c r="A8" s="15" t="s">
        <v>141</v>
      </c>
      <c r="B8" s="52">
        <f>B6+B7</f>
        <v>0</v>
      </c>
      <c r="C8" s="52">
        <f>C6+C7</f>
        <v>0</v>
      </c>
    </row>
    <row r="9" spans="1:3" ht="12.75">
      <c r="A9" s="24"/>
      <c r="B9" s="60"/>
      <c r="C9" s="60"/>
    </row>
    <row r="10" spans="1:3" ht="12.75">
      <c r="A10" s="24"/>
      <c r="B10" s="60"/>
      <c r="C10" s="60"/>
    </row>
    <row r="12" spans="1:3" ht="18">
      <c r="A12" s="59" t="s">
        <v>140</v>
      </c>
      <c r="B12" s="81" t="s">
        <v>290</v>
      </c>
      <c r="C12" s="99" t="s">
        <v>291</v>
      </c>
    </row>
    <row r="13" spans="1:3" ht="15">
      <c r="A13" s="19"/>
      <c r="B13" s="60"/>
      <c r="C13" s="60"/>
    </row>
    <row r="14" spans="1:3" ht="15">
      <c r="A14" s="19"/>
      <c r="B14" s="60"/>
      <c r="C14" s="60"/>
    </row>
    <row r="15" spans="1:3" ht="15">
      <c r="A15" s="19"/>
      <c r="B15" s="60"/>
      <c r="C15" s="60"/>
    </row>
    <row r="16" spans="1:3" ht="15">
      <c r="A16" s="19"/>
      <c r="B16" s="60"/>
      <c r="C16" s="60"/>
    </row>
    <row r="17" spans="1:3" ht="15.75">
      <c r="A17" s="15" t="s">
        <v>60</v>
      </c>
      <c r="B17" s="60"/>
      <c r="C17" s="60"/>
    </row>
    <row r="20" ht="84" customHeight="1">
      <c r="A20" s="104" t="s">
        <v>293</v>
      </c>
    </row>
    <row r="22" spans="1:3" ht="42" customHeight="1">
      <c r="A22" s="59" t="s">
        <v>140</v>
      </c>
      <c r="B22" s="25" t="s">
        <v>292</v>
      </c>
      <c r="C22" s="100"/>
    </row>
    <row r="23" spans="1:3" ht="15">
      <c r="A23" s="19" t="s">
        <v>135</v>
      </c>
      <c r="B23" s="60"/>
      <c r="C23" s="101"/>
    </row>
    <row r="24" spans="1:3" ht="15">
      <c r="A24" s="19"/>
      <c r="B24" s="60"/>
      <c r="C24" s="101"/>
    </row>
    <row r="25" spans="1:3" ht="15">
      <c r="A25" s="19"/>
      <c r="B25" s="60"/>
      <c r="C25" s="101"/>
    </row>
    <row r="26" spans="1:3" ht="15.75">
      <c r="A26" s="26" t="s">
        <v>61</v>
      </c>
      <c r="B26" s="60"/>
      <c r="C26" s="101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429" t="s">
        <v>136</v>
      </c>
      <c r="B1" s="431"/>
      <c r="C1" s="431"/>
      <c r="D1" s="432"/>
      <c r="E1" s="432"/>
      <c r="F1" s="432"/>
      <c r="G1" s="432"/>
    </row>
    <row r="2" spans="1:7" ht="15.75">
      <c r="A2" s="429" t="s">
        <v>149</v>
      </c>
      <c r="B2" s="429"/>
      <c r="C2" s="429"/>
      <c r="D2" s="432"/>
      <c r="E2" s="432"/>
      <c r="F2" s="432"/>
      <c r="G2" s="432"/>
    </row>
    <row r="4" spans="1:11" ht="15.75">
      <c r="A4" s="27" t="s">
        <v>62</v>
      </c>
      <c r="B4" s="433" t="s">
        <v>129</v>
      </c>
      <c r="C4" s="433"/>
      <c r="D4" s="434"/>
      <c r="E4" s="434"/>
      <c r="F4" s="434"/>
      <c r="G4" s="434"/>
      <c r="H4" s="2"/>
      <c r="I4" s="84"/>
      <c r="K4" s="84"/>
    </row>
    <row r="5" spans="1:9" ht="17.25" thickBot="1">
      <c r="A5" s="28"/>
      <c r="B5" s="28"/>
      <c r="C5" s="28"/>
      <c r="D5" s="61"/>
      <c r="E5" s="61"/>
      <c r="F5" s="61"/>
      <c r="G5" s="30" t="s">
        <v>150</v>
      </c>
      <c r="H5" s="2"/>
      <c r="I5" s="92" t="s">
        <v>159</v>
      </c>
    </row>
    <row r="6" spans="1:9" ht="18">
      <c r="A6" s="62" t="s">
        <v>63</v>
      </c>
      <c r="B6" s="63" t="s">
        <v>145</v>
      </c>
      <c r="C6" s="63" t="s">
        <v>158</v>
      </c>
      <c r="D6" s="63" t="s">
        <v>74</v>
      </c>
      <c r="E6" s="63" t="s">
        <v>146</v>
      </c>
      <c r="F6" s="63" t="s">
        <v>147</v>
      </c>
      <c r="G6" s="64" t="s">
        <v>61</v>
      </c>
      <c r="I6" s="83"/>
    </row>
    <row r="7" spans="1:10" ht="15.75">
      <c r="A7" s="65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66">
        <f>SUM(C7:F7)</f>
        <v>2424128</v>
      </c>
      <c r="H7" s="2"/>
      <c r="I7" s="92" t="s">
        <v>160</v>
      </c>
      <c r="J7" s="83">
        <v>7140000</v>
      </c>
    </row>
    <row r="8" spans="1:10" ht="15.75">
      <c r="A8" s="65" t="s">
        <v>66</v>
      </c>
      <c r="B8" s="33"/>
      <c r="C8" s="33"/>
      <c r="D8" s="33"/>
      <c r="E8" s="34"/>
      <c r="F8" s="34"/>
      <c r="G8" s="66">
        <f>SUM(C8:F8)</f>
        <v>0</v>
      </c>
      <c r="H8" s="2"/>
      <c r="I8" s="92" t="s">
        <v>161</v>
      </c>
      <c r="J8" s="83">
        <v>8775000</v>
      </c>
    </row>
    <row r="9" spans="1:10" ht="15.75">
      <c r="A9" s="65" t="s">
        <v>67</v>
      </c>
      <c r="B9" s="33">
        <v>581353</v>
      </c>
      <c r="C9" s="33">
        <v>581353</v>
      </c>
      <c r="D9" s="86">
        <v>294037</v>
      </c>
      <c r="E9" s="34"/>
      <c r="F9" s="34">
        <v>3967</v>
      </c>
      <c r="G9" s="66">
        <f>SUM(C9:F9)</f>
        <v>879357</v>
      </c>
      <c r="H9" s="2"/>
      <c r="I9" s="92" t="s">
        <v>162</v>
      </c>
      <c r="J9" s="83">
        <v>1500000</v>
      </c>
    </row>
    <row r="10" spans="1:10" ht="16.5">
      <c r="A10" s="67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95">
        <f>SUM(C10:F10)</f>
        <v>3303485</v>
      </c>
      <c r="H10" s="2"/>
      <c r="I10" s="93" t="s">
        <v>163</v>
      </c>
      <c r="J10" s="94">
        <v>12544237</v>
      </c>
    </row>
    <row r="11" spans="1:10" ht="15">
      <c r="A11" s="435"/>
      <c r="B11" s="436"/>
      <c r="C11" s="436"/>
      <c r="D11" s="436"/>
      <c r="E11" s="436"/>
      <c r="F11" s="436"/>
      <c r="G11" s="437"/>
      <c r="H11" s="2"/>
      <c r="I11" s="93" t="s">
        <v>164</v>
      </c>
      <c r="J11" s="83">
        <f>SUM(J7:J10)</f>
        <v>29959237</v>
      </c>
    </row>
    <row r="12" spans="1:9" ht="18.75">
      <c r="A12" s="68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69" t="s">
        <v>61</v>
      </c>
      <c r="H12" s="2"/>
      <c r="I12" s="85"/>
    </row>
    <row r="13" spans="1:10" ht="15">
      <c r="A13" s="70" t="s">
        <v>31</v>
      </c>
      <c r="B13" s="37"/>
      <c r="C13" s="37"/>
      <c r="D13" s="34"/>
      <c r="E13" s="34"/>
      <c r="F13" s="34"/>
      <c r="G13" s="66">
        <v>0</v>
      </c>
      <c r="H13" s="2"/>
      <c r="I13" s="93" t="s">
        <v>165</v>
      </c>
      <c r="J13" s="83">
        <f>J11*1.27</f>
        <v>38048230.99</v>
      </c>
    </row>
    <row r="14" spans="1:9" ht="15">
      <c r="A14" s="70" t="s">
        <v>69</v>
      </c>
      <c r="B14" s="37"/>
      <c r="C14" s="37"/>
      <c r="D14" s="34"/>
      <c r="E14" s="34"/>
      <c r="F14" s="34"/>
      <c r="G14" s="66">
        <v>0</v>
      </c>
      <c r="H14" s="2"/>
      <c r="I14" s="84"/>
    </row>
    <row r="15" spans="1:9" ht="15">
      <c r="A15" s="70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66">
        <f>C15+D15+F15</f>
        <v>43641</v>
      </c>
      <c r="H15" s="48"/>
      <c r="I15" s="84"/>
    </row>
    <row r="16" spans="1:9" ht="15">
      <c r="A16" s="70" t="s">
        <v>19</v>
      </c>
      <c r="B16" s="60"/>
      <c r="C16" s="60"/>
      <c r="D16" s="60"/>
      <c r="E16" s="34"/>
      <c r="F16" s="34"/>
      <c r="G16" s="66">
        <f>C16+D16+F16</f>
        <v>0</v>
      </c>
      <c r="H16" s="2"/>
      <c r="I16" s="84"/>
    </row>
    <row r="17" spans="1:10" ht="15.75">
      <c r="A17" s="70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66">
        <f>C17+D17+F17</f>
        <v>3259844</v>
      </c>
      <c r="H17" s="2"/>
      <c r="I17" s="84"/>
      <c r="J17" s="84"/>
    </row>
    <row r="18" spans="1:8" ht="15">
      <c r="A18" s="70" t="s">
        <v>71</v>
      </c>
      <c r="B18" s="37"/>
      <c r="C18" s="37"/>
      <c r="D18" s="34"/>
      <c r="E18" s="34"/>
      <c r="F18" s="34"/>
      <c r="G18" s="66">
        <f>C18+D18+F18</f>
        <v>0</v>
      </c>
      <c r="H18" s="2"/>
    </row>
    <row r="19" spans="1:8" ht="17.25" thickBot="1">
      <c r="A19" s="71" t="s">
        <v>61</v>
      </c>
      <c r="B19" s="72">
        <f>SUM(B13:B18)</f>
        <v>2217028</v>
      </c>
      <c r="C19" s="72">
        <f>SUM(C13:C18)</f>
        <v>2217028</v>
      </c>
      <c r="D19" s="72">
        <f>SUM(D13:D18)</f>
        <v>553454</v>
      </c>
      <c r="E19" s="72">
        <f>SUM(E13:E18)</f>
        <v>0</v>
      </c>
      <c r="F19" s="72">
        <f>SUM(F13:F18)</f>
        <v>533003</v>
      </c>
      <c r="G19" s="95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433" t="s">
        <v>128</v>
      </c>
      <c r="C22" s="433"/>
      <c r="D22" s="434"/>
      <c r="E22" s="434"/>
      <c r="F22" s="434"/>
      <c r="G22" s="434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430"/>
      <c r="B29" s="430"/>
      <c r="C29" s="430"/>
      <c r="D29" s="430"/>
      <c r="E29" s="430"/>
      <c r="F29" s="430"/>
      <c r="G29" s="430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3" width="18.8515625" style="0" customWidth="1"/>
    <col min="4" max="4" width="17.7109375" style="0" customWidth="1"/>
    <col min="5" max="5" width="17.8515625" style="0" customWidth="1"/>
  </cols>
  <sheetData>
    <row r="1" spans="1:3" ht="15.75" customHeight="1">
      <c r="A1" s="429" t="s">
        <v>136</v>
      </c>
      <c r="B1" s="427"/>
      <c r="C1" s="427"/>
    </row>
    <row r="2" spans="1:3" ht="15.75" customHeight="1">
      <c r="A2" s="429" t="s">
        <v>294</v>
      </c>
      <c r="B2" s="427"/>
      <c r="C2" s="427"/>
    </row>
    <row r="4" spans="1:5" ht="33" customHeight="1">
      <c r="A4" s="59" t="s">
        <v>140</v>
      </c>
      <c r="B4" s="184" t="s">
        <v>295</v>
      </c>
      <c r="C4" s="102" t="s">
        <v>296</v>
      </c>
      <c r="D4" s="102" t="s">
        <v>327</v>
      </c>
      <c r="E4" s="81" t="s">
        <v>328</v>
      </c>
    </row>
    <row r="5" spans="1:5" ht="18.75">
      <c r="A5" s="40" t="s">
        <v>75</v>
      </c>
      <c r="B5" s="60"/>
      <c r="C5" s="19"/>
      <c r="D5" s="60"/>
      <c r="E5" s="211">
        <f>C5+D5</f>
        <v>0</v>
      </c>
    </row>
    <row r="6" spans="1:5" ht="16.5">
      <c r="A6" s="26" t="s">
        <v>76</v>
      </c>
      <c r="B6" s="60"/>
      <c r="C6" s="19"/>
      <c r="D6" s="60"/>
      <c r="E6" s="211">
        <f aca="true" t="shared" si="0" ref="E6:E12">C6+D6</f>
        <v>0</v>
      </c>
    </row>
    <row r="7" spans="1:5" ht="16.5">
      <c r="A7" s="3"/>
      <c r="B7" s="60"/>
      <c r="C7" s="19"/>
      <c r="D7" s="60"/>
      <c r="E7" s="211">
        <f t="shared" si="0"/>
        <v>0</v>
      </c>
    </row>
    <row r="8" spans="1:5" ht="16.5">
      <c r="A8" s="3"/>
      <c r="B8" s="60"/>
      <c r="C8" s="19"/>
      <c r="D8" s="60"/>
      <c r="E8" s="211">
        <f t="shared" si="0"/>
        <v>0</v>
      </c>
    </row>
    <row r="9" spans="1:5" ht="16.5">
      <c r="A9" s="26" t="s">
        <v>77</v>
      </c>
      <c r="B9" s="82">
        <v>140000</v>
      </c>
      <c r="C9" s="47">
        <v>140000</v>
      </c>
      <c r="D9" s="60"/>
      <c r="E9" s="211">
        <f t="shared" si="0"/>
        <v>140000</v>
      </c>
    </row>
    <row r="10" spans="1:5" ht="16.5">
      <c r="A10" s="3"/>
      <c r="B10" s="82"/>
      <c r="C10" s="47"/>
      <c r="D10" s="60"/>
      <c r="E10" s="211">
        <f t="shared" si="0"/>
        <v>0</v>
      </c>
    </row>
    <row r="11" spans="1:5" ht="16.5">
      <c r="A11" s="3"/>
      <c r="B11" s="82"/>
      <c r="C11" s="47"/>
      <c r="D11" s="60"/>
      <c r="E11" s="211">
        <f t="shared" si="0"/>
        <v>0</v>
      </c>
    </row>
    <row r="12" spans="1:5" ht="15.75">
      <c r="A12" s="26" t="s">
        <v>78</v>
      </c>
      <c r="B12" s="204">
        <f>B6+B9</f>
        <v>140000</v>
      </c>
      <c r="C12" s="204">
        <f>C6+C9</f>
        <v>140000</v>
      </c>
      <c r="D12" s="204">
        <f>D6+D9</f>
        <v>0</v>
      </c>
      <c r="E12" s="411">
        <f t="shared" si="0"/>
        <v>140000</v>
      </c>
    </row>
    <row r="13" spans="1:3" ht="16.5">
      <c r="A13" s="41"/>
      <c r="B13" s="49"/>
      <c r="C13" s="48"/>
    </row>
    <row r="14" spans="1:3" ht="16.5">
      <c r="A14" s="41"/>
      <c r="B14" s="49"/>
      <c r="C14" s="48"/>
    </row>
    <row r="15" spans="1:5" ht="33" customHeight="1">
      <c r="A15" s="59" t="s">
        <v>140</v>
      </c>
      <c r="B15" s="205" t="s">
        <v>297</v>
      </c>
      <c r="C15" s="206" t="s">
        <v>296</v>
      </c>
      <c r="D15" s="102" t="s">
        <v>327</v>
      </c>
      <c r="E15" s="81" t="s">
        <v>328</v>
      </c>
    </row>
    <row r="16" spans="1:5" ht="18.75">
      <c r="A16" s="40" t="s">
        <v>79</v>
      </c>
      <c r="B16" s="82"/>
      <c r="C16" s="47"/>
      <c r="D16" s="60"/>
      <c r="E16" s="82">
        <f>C16</f>
        <v>0</v>
      </c>
    </row>
    <row r="17" spans="1:5" ht="16.5">
      <c r="A17" s="3" t="s">
        <v>76</v>
      </c>
      <c r="B17" s="82"/>
      <c r="C17" s="47"/>
      <c r="D17" s="60"/>
      <c r="E17" s="82">
        <f>C17</f>
        <v>0</v>
      </c>
    </row>
    <row r="18" spans="1:5" ht="16.5">
      <c r="A18" s="3" t="s">
        <v>77</v>
      </c>
      <c r="B18" s="82">
        <v>347166</v>
      </c>
      <c r="C18" s="47">
        <v>362013</v>
      </c>
      <c r="D18" s="60"/>
      <c r="E18" s="82">
        <f>C18</f>
        <v>362013</v>
      </c>
    </row>
    <row r="19" spans="1:5" ht="15.75">
      <c r="A19" s="26" t="s">
        <v>80</v>
      </c>
      <c r="B19" s="204">
        <f>SUM(B17:B18)</f>
        <v>347166</v>
      </c>
      <c r="C19" s="122">
        <f>SUM(C16:C18)</f>
        <v>362013</v>
      </c>
      <c r="D19" s="122">
        <f>SUM(D16:D18)</f>
        <v>0</v>
      </c>
      <c r="E19" s="122">
        <f>C19+D19</f>
        <v>362013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429" t="s">
        <v>136</v>
      </c>
      <c r="B1" s="427"/>
      <c r="C1" s="427"/>
    </row>
    <row r="2" spans="1:3" ht="13.5">
      <c r="A2" s="429" t="s">
        <v>298</v>
      </c>
      <c r="B2" s="427"/>
      <c r="C2" s="427"/>
    </row>
    <row r="3" ht="7.5" customHeight="1" thickBot="1">
      <c r="A3" s="2"/>
    </row>
    <row r="4" spans="1:3" ht="60" customHeight="1" thickBot="1">
      <c r="A4" s="190" t="s">
        <v>140</v>
      </c>
      <c r="B4" s="216" t="s">
        <v>303</v>
      </c>
      <c r="C4" s="216" t="s">
        <v>304</v>
      </c>
    </row>
    <row r="5" spans="1:3" ht="30">
      <c r="A5" s="212" t="s">
        <v>81</v>
      </c>
      <c r="B5" s="217">
        <f>B8+B9+B10+B11+B12+B13+B14+B15+B16+B17+B18+B19</f>
        <v>100782</v>
      </c>
      <c r="C5" s="217">
        <f>C8+C9+C10+C11+C12+C13+C14+C15+C16+C17+C18+C19+C20</f>
        <v>116838</v>
      </c>
    </row>
    <row r="6" spans="1:3" ht="15.75">
      <c r="A6" s="213" t="s">
        <v>234</v>
      </c>
      <c r="B6" s="218"/>
      <c r="C6" s="270">
        <v>0</v>
      </c>
    </row>
    <row r="7" spans="1:3" ht="15.75">
      <c r="A7" s="213" t="s">
        <v>233</v>
      </c>
      <c r="B7" s="218"/>
      <c r="C7" s="237">
        <v>0</v>
      </c>
    </row>
    <row r="8" spans="1:3" ht="15.75">
      <c r="A8" s="213" t="s">
        <v>126</v>
      </c>
      <c r="B8" s="236">
        <v>0</v>
      </c>
      <c r="C8" s="237">
        <v>0</v>
      </c>
    </row>
    <row r="9" spans="1:3" ht="15.75">
      <c r="A9" s="213" t="s">
        <v>127</v>
      </c>
      <c r="B9" s="236">
        <v>0</v>
      </c>
      <c r="C9" s="237">
        <v>0</v>
      </c>
    </row>
    <row r="10" spans="1:3" ht="15">
      <c r="A10" s="213" t="s">
        <v>153</v>
      </c>
      <c r="B10" s="237">
        <v>0</v>
      </c>
      <c r="C10" s="237">
        <v>0</v>
      </c>
    </row>
    <row r="11" spans="1:3" ht="15">
      <c r="A11" s="214" t="s">
        <v>300</v>
      </c>
      <c r="B11" s="238">
        <v>431</v>
      </c>
      <c r="C11" s="237">
        <v>431</v>
      </c>
    </row>
    <row r="12" spans="1:7" ht="15">
      <c r="A12" s="214" t="s">
        <v>239</v>
      </c>
      <c r="B12" s="238">
        <v>1571</v>
      </c>
      <c r="C12" s="237">
        <v>1509</v>
      </c>
      <c r="G12" s="49"/>
    </row>
    <row r="13" spans="1:3" ht="15">
      <c r="A13" s="214" t="s">
        <v>242</v>
      </c>
      <c r="B13" s="238">
        <v>12564</v>
      </c>
      <c r="C13" s="238">
        <v>12316</v>
      </c>
    </row>
    <row r="14" spans="1:3" ht="15">
      <c r="A14" s="214" t="s">
        <v>270</v>
      </c>
      <c r="B14" s="237">
        <v>13288</v>
      </c>
      <c r="C14" s="238">
        <v>12978</v>
      </c>
    </row>
    <row r="15" spans="1:3" ht="15">
      <c r="A15" s="214" t="s">
        <v>266</v>
      </c>
      <c r="B15" s="237">
        <v>13367</v>
      </c>
      <c r="C15" s="238">
        <v>13058</v>
      </c>
    </row>
    <row r="16" spans="1:3" ht="15">
      <c r="A16" s="214" t="s">
        <v>267</v>
      </c>
      <c r="B16" s="239">
        <v>13400</v>
      </c>
      <c r="C16" s="237">
        <v>13090</v>
      </c>
    </row>
    <row r="17" spans="1:3" ht="15">
      <c r="A17" s="214" t="s">
        <v>271</v>
      </c>
      <c r="B17" s="240">
        <v>13422</v>
      </c>
      <c r="C17" s="238">
        <v>13112</v>
      </c>
    </row>
    <row r="18" spans="1:3" ht="15">
      <c r="A18" s="214" t="s">
        <v>301</v>
      </c>
      <c r="B18" s="240">
        <v>14086</v>
      </c>
      <c r="C18" s="238">
        <v>14086</v>
      </c>
    </row>
    <row r="19" spans="1:3" ht="15">
      <c r="A19" s="214" t="s">
        <v>302</v>
      </c>
      <c r="B19" s="240">
        <v>18653</v>
      </c>
      <c r="C19" s="238">
        <v>17605</v>
      </c>
    </row>
    <row r="20" spans="1:3" ht="15">
      <c r="A20" s="214" t="s">
        <v>299</v>
      </c>
      <c r="B20" s="240">
        <v>0</v>
      </c>
      <c r="C20" s="238">
        <v>18653</v>
      </c>
    </row>
    <row r="21" spans="1:4" ht="23.25" customHeight="1" thickBot="1">
      <c r="A21" s="215" t="s">
        <v>82</v>
      </c>
      <c r="B21" s="235">
        <f>B5</f>
        <v>100782</v>
      </c>
      <c r="C21" s="219">
        <f>C5</f>
        <v>116838</v>
      </c>
      <c r="D21" s="220"/>
    </row>
    <row r="22" spans="1:3" ht="15">
      <c r="A22" s="2"/>
      <c r="B22" s="2"/>
      <c r="C22" s="48"/>
    </row>
    <row r="23" spans="1:3" ht="15">
      <c r="A23" s="2"/>
      <c r="B23" s="2"/>
      <c r="C23" s="48"/>
    </row>
    <row r="24" spans="1:3" ht="15.75" thickBot="1">
      <c r="A24" s="2"/>
      <c r="B24" s="2"/>
      <c r="C24" s="48"/>
    </row>
    <row r="25" spans="1:3" ht="39.75" customHeight="1">
      <c r="A25" s="73" t="s">
        <v>140</v>
      </c>
      <c r="B25" s="108" t="s">
        <v>305</v>
      </c>
      <c r="C25" s="202" t="s">
        <v>306</v>
      </c>
    </row>
    <row r="26" spans="1:3" ht="15">
      <c r="A26" s="76" t="s">
        <v>83</v>
      </c>
      <c r="B26" s="121"/>
      <c r="C26" s="122"/>
    </row>
    <row r="27" spans="1:3" ht="30">
      <c r="A27" s="74" t="s">
        <v>84</v>
      </c>
      <c r="B27" s="121"/>
      <c r="C27" s="47"/>
    </row>
    <row r="28" spans="1:3" ht="15">
      <c r="A28" s="74" t="s">
        <v>85</v>
      </c>
      <c r="B28" s="77">
        <v>0</v>
      </c>
      <c r="C28" s="47"/>
    </row>
    <row r="29" spans="1:3" ht="15">
      <c r="A29" s="74" t="s">
        <v>86</v>
      </c>
      <c r="B29" s="77">
        <v>0</v>
      </c>
      <c r="C29" s="47"/>
    </row>
    <row r="30" spans="1:3" ht="30">
      <c r="A30" s="74" t="s">
        <v>87</v>
      </c>
      <c r="B30" s="122">
        <f>B34+B35+B36+B37+B38+B39+B40+B41+B42</f>
        <v>279524</v>
      </c>
      <c r="C30" s="122">
        <f>C34+C35+C36+C37+C38+C39+C40+C41+C42</f>
        <v>277975</v>
      </c>
    </row>
    <row r="31" spans="1:3" ht="15">
      <c r="A31" s="221" t="s">
        <v>276</v>
      </c>
      <c r="B31" s="77">
        <v>0</v>
      </c>
      <c r="C31" s="122">
        <v>0</v>
      </c>
    </row>
    <row r="32" spans="1:3" ht="15.75">
      <c r="A32" s="50" t="s">
        <v>233</v>
      </c>
      <c r="B32" s="77">
        <v>0</v>
      </c>
      <c r="C32" s="122">
        <v>0</v>
      </c>
    </row>
    <row r="33" spans="1:3" ht="15.75">
      <c r="A33" s="50" t="s">
        <v>126</v>
      </c>
      <c r="B33" s="77">
        <v>0</v>
      </c>
      <c r="C33" s="122">
        <v>0</v>
      </c>
    </row>
    <row r="34" spans="1:3" ht="15.75">
      <c r="A34" s="50" t="s">
        <v>127</v>
      </c>
      <c r="B34" s="77">
        <v>0</v>
      </c>
      <c r="C34" s="47">
        <v>0</v>
      </c>
    </row>
    <row r="35" spans="1:3" ht="15.75">
      <c r="A35" s="50" t="s">
        <v>153</v>
      </c>
      <c r="B35" s="77">
        <v>0</v>
      </c>
      <c r="C35" s="47">
        <v>0</v>
      </c>
    </row>
    <row r="36" spans="1:3" ht="15.75">
      <c r="A36" s="50" t="s">
        <v>172</v>
      </c>
      <c r="B36" s="77">
        <v>3928</v>
      </c>
      <c r="C36" s="47">
        <v>3928</v>
      </c>
    </row>
    <row r="37" spans="1:3" ht="15.75">
      <c r="A37" s="50" t="s">
        <v>235</v>
      </c>
      <c r="B37" s="77">
        <v>9598</v>
      </c>
      <c r="C37" s="47">
        <v>9598</v>
      </c>
    </row>
    <row r="38" spans="1:5" ht="15.75">
      <c r="A38" s="50" t="s">
        <v>242</v>
      </c>
      <c r="B38" s="77">
        <v>64752</v>
      </c>
      <c r="C38" s="47">
        <v>63203</v>
      </c>
      <c r="E38" s="49"/>
    </row>
    <row r="39" spans="1:3" ht="15.75">
      <c r="A39" s="50" t="s">
        <v>243</v>
      </c>
      <c r="B39" s="77">
        <v>67026</v>
      </c>
      <c r="C39" s="47">
        <v>67026</v>
      </c>
    </row>
    <row r="40" spans="1:3" ht="15.75">
      <c r="A40" s="50" t="s">
        <v>266</v>
      </c>
      <c r="B40" s="77">
        <v>67110</v>
      </c>
      <c r="C40" s="47">
        <v>67110</v>
      </c>
    </row>
    <row r="41" spans="1:3" ht="15.75">
      <c r="A41" s="50" t="s">
        <v>267</v>
      </c>
      <c r="B41" s="77">
        <v>67110</v>
      </c>
      <c r="C41" s="47">
        <v>67110</v>
      </c>
    </row>
    <row r="42" spans="1:3" ht="15.75">
      <c r="A42" s="50" t="s">
        <v>271</v>
      </c>
      <c r="B42" s="77"/>
      <c r="C42" s="265"/>
    </row>
    <row r="43" spans="1:3" ht="15">
      <c r="A43" s="74" t="s">
        <v>88</v>
      </c>
      <c r="B43" s="77">
        <v>0</v>
      </c>
      <c r="C43" s="47"/>
    </row>
    <row r="44" spans="1:3" ht="30">
      <c r="A44" s="74" t="s">
        <v>89</v>
      </c>
      <c r="B44" s="77">
        <v>0</v>
      </c>
      <c r="C44" s="47"/>
    </row>
    <row r="45" spans="1:3" ht="30">
      <c r="A45" s="74" t="s">
        <v>90</v>
      </c>
      <c r="B45" s="77">
        <v>0</v>
      </c>
      <c r="C45" s="47"/>
    </row>
    <row r="46" spans="1:3" ht="21" customHeight="1" thickBot="1">
      <c r="A46" s="75" t="s">
        <v>91</v>
      </c>
      <c r="B46" s="120">
        <f>B30+B43+B44+B45</f>
        <v>279524</v>
      </c>
      <c r="C46" s="120">
        <f>SUM(C30)</f>
        <v>277975</v>
      </c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3" width="30.57421875" style="0" customWidth="1"/>
    <col min="4" max="4" width="24.7109375" style="0" customWidth="1"/>
    <col min="5" max="5" width="22.00390625" style="0" customWidth="1"/>
  </cols>
  <sheetData>
    <row r="1" spans="1:3" ht="15.75" customHeight="1">
      <c r="A1" s="429" t="s">
        <v>136</v>
      </c>
      <c r="B1" s="427"/>
      <c r="C1" s="427"/>
    </row>
    <row r="2" spans="1:3" ht="15.75" customHeight="1">
      <c r="A2" s="429" t="s">
        <v>307</v>
      </c>
      <c r="B2" s="427"/>
      <c r="C2" s="427"/>
    </row>
    <row r="3" spans="1:2" ht="15.75" thickBot="1">
      <c r="A3" s="2"/>
      <c r="B3" s="2"/>
    </row>
    <row r="4" spans="1:5" ht="47.25" customHeight="1" thickBot="1">
      <c r="A4" s="190" t="s">
        <v>140</v>
      </c>
      <c r="B4" s="327" t="s">
        <v>308</v>
      </c>
      <c r="C4" s="328" t="s">
        <v>309</v>
      </c>
      <c r="D4" s="328" t="s">
        <v>329</v>
      </c>
      <c r="E4" s="329" t="s">
        <v>330</v>
      </c>
    </row>
    <row r="5" spans="1:5" ht="15">
      <c r="A5" s="191" t="s">
        <v>131</v>
      </c>
      <c r="B5" s="325"/>
      <c r="C5" s="326"/>
      <c r="D5" s="323"/>
      <c r="E5" s="262">
        <f>C5+D5</f>
        <v>0</v>
      </c>
    </row>
    <row r="6" spans="1:5" ht="30">
      <c r="A6" s="191" t="s">
        <v>132</v>
      </c>
      <c r="B6" s="246">
        <v>0</v>
      </c>
      <c r="C6" s="319">
        <v>0</v>
      </c>
      <c r="D6" s="60"/>
      <c r="E6" s="262">
        <f>C6+D6</f>
        <v>0</v>
      </c>
    </row>
    <row r="7" spans="1:5" ht="30">
      <c r="A7" s="191" t="s">
        <v>152</v>
      </c>
      <c r="B7" s="245">
        <v>0</v>
      </c>
      <c r="C7" s="319">
        <v>0</v>
      </c>
      <c r="D7" s="60"/>
      <c r="E7" s="262">
        <f>C7+D7</f>
        <v>0</v>
      </c>
    </row>
    <row r="8" spans="1:5" ht="16.5" thickBot="1">
      <c r="A8" s="332"/>
      <c r="B8" s="333"/>
      <c r="C8" s="334"/>
      <c r="D8" s="322"/>
      <c r="E8" s="262">
        <f>C8+D8</f>
        <v>0</v>
      </c>
    </row>
    <row r="9" spans="1:5" ht="16.5" thickBot="1">
      <c r="A9" s="335" t="s">
        <v>133</v>
      </c>
      <c r="B9" s="336">
        <f>SUM(B5:B8)</f>
        <v>0</v>
      </c>
      <c r="C9" s="337">
        <f>SUM(C5:C8)</f>
        <v>0</v>
      </c>
      <c r="D9" s="337">
        <f>SUM(D5:D8)</f>
        <v>0</v>
      </c>
      <c r="E9" s="337">
        <f>SUM(E5:E8)</f>
        <v>0</v>
      </c>
    </row>
    <row r="10" spans="1:4" ht="15.75">
      <c r="A10" s="266"/>
      <c r="B10" s="247"/>
      <c r="C10" s="324"/>
      <c r="D10" s="101"/>
    </row>
    <row r="11" spans="1:4" ht="15.75" thickBot="1">
      <c r="A11" s="267"/>
      <c r="B11" s="247"/>
      <c r="C11" s="324"/>
      <c r="D11" s="101"/>
    </row>
    <row r="12" spans="1:5" ht="37.5" customHeight="1" thickBot="1">
      <c r="A12" s="190" t="s">
        <v>140</v>
      </c>
      <c r="B12" s="327" t="s">
        <v>310</v>
      </c>
      <c r="C12" s="328" t="s">
        <v>311</v>
      </c>
      <c r="D12" s="328" t="s">
        <v>329</v>
      </c>
      <c r="E12" s="329" t="s">
        <v>330</v>
      </c>
    </row>
    <row r="13" spans="1:5" ht="15.75">
      <c r="A13" s="191" t="s">
        <v>154</v>
      </c>
      <c r="B13" s="330"/>
      <c r="C13" s="331"/>
      <c r="D13" s="323"/>
      <c r="E13" s="262">
        <f>C13+D13</f>
        <v>0</v>
      </c>
    </row>
    <row r="14" spans="1:5" ht="15">
      <c r="A14" s="191" t="s">
        <v>155</v>
      </c>
      <c r="B14" s="223"/>
      <c r="C14" s="320"/>
      <c r="D14" s="60"/>
      <c r="E14" s="262">
        <f>C14+D14</f>
        <v>0</v>
      </c>
    </row>
    <row r="15" spans="1:5" ht="30.75">
      <c r="A15" s="191" t="s">
        <v>166</v>
      </c>
      <c r="B15" s="222"/>
      <c r="C15" s="320"/>
      <c r="D15" s="60"/>
      <c r="E15" s="262">
        <f>C15+D15</f>
        <v>0</v>
      </c>
    </row>
    <row r="16" spans="1:5" ht="15.75">
      <c r="A16" s="191" t="s">
        <v>250</v>
      </c>
      <c r="B16" s="218">
        <v>140000</v>
      </c>
      <c r="C16" s="321">
        <v>140000</v>
      </c>
      <c r="D16" s="60"/>
      <c r="E16" s="262">
        <f>C16+D16</f>
        <v>140000</v>
      </c>
    </row>
    <row r="17" spans="1:5" ht="17.25" thickBot="1">
      <c r="A17" s="332" t="s">
        <v>251</v>
      </c>
      <c r="B17" s="338"/>
      <c r="C17" s="339"/>
      <c r="D17" s="322"/>
      <c r="E17" s="262">
        <f>C17+D17</f>
        <v>0</v>
      </c>
    </row>
    <row r="18" spans="1:5" ht="16.5" thickBot="1">
      <c r="A18" s="335" t="s">
        <v>167</v>
      </c>
      <c r="B18" s="340">
        <f>SUM(B13:B17)</f>
        <v>140000</v>
      </c>
      <c r="C18" s="341">
        <f>SUM(C13:C17)</f>
        <v>140000</v>
      </c>
      <c r="D18" s="341">
        <f>SUM(D13:D17)</f>
        <v>0</v>
      </c>
      <c r="E18" s="340">
        <f>SUM(E13:E17)</f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2023-01-30T14:52:21Z</cp:lastPrinted>
  <dcterms:created xsi:type="dcterms:W3CDTF">2013-01-22T19:33:25Z</dcterms:created>
  <dcterms:modified xsi:type="dcterms:W3CDTF">2023-03-22T08:37:21Z</dcterms:modified>
  <cp:category/>
  <cp:version/>
  <cp:contentType/>
  <cp:contentStatus/>
</cp:coreProperties>
</file>